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G:\Contul meu Drive\Documents\ADOCUMENTE DIVERSE\IFRS\2025\Intalnirea 1\"/>
    </mc:Choice>
  </mc:AlternateContent>
  <xr:revisionPtr revIDLastSave="0" documentId="13_ncr:1_{2D4AAD5E-B5CB-4AAC-BE4B-4E273A81CC9A}" xr6:coauthVersionLast="47" xr6:coauthVersionMax="47" xr10:uidLastSave="{00000000-0000-0000-0000-000000000000}"/>
  <bookViews>
    <workbookView xWindow="-108" yWindow="-108" windowWidth="23256" windowHeight="12456" activeTab="2" xr2:uid="{00000000-000D-0000-FFFF-FFFF00000000}"/>
  </bookViews>
  <sheets>
    <sheet name="ias 38" sheetId="1" r:id="rId1"/>
    <sheet name="ias 16" sheetId="2" r:id="rId2"/>
    <sheet name="ias 36"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9" i="3" l="1"/>
  <c r="AB72" i="3"/>
  <c r="AB71" i="3"/>
  <c r="AB70" i="3"/>
  <c r="V38" i="3"/>
  <c r="W38" i="3"/>
  <c r="V31" i="3"/>
  <c r="Y31" i="3"/>
  <c r="W31" i="3"/>
  <c r="Z18" i="3"/>
  <c r="V16" i="3"/>
  <c r="Z12" i="3"/>
  <c r="AC12" i="3"/>
  <c r="AA12" i="3"/>
  <c r="G39" i="3"/>
  <c r="G35" i="3"/>
  <c r="G36" i="3"/>
  <c r="G37" i="3"/>
  <c r="G38" i="3"/>
  <c r="G34" i="3"/>
  <c r="E35" i="3"/>
  <c r="E36" i="3"/>
  <c r="E37" i="3"/>
  <c r="E38" i="3"/>
  <c r="E34" i="3"/>
  <c r="D38" i="3"/>
  <c r="D37" i="3"/>
  <c r="D36" i="3"/>
  <c r="D35" i="3"/>
  <c r="D34" i="3"/>
  <c r="C38" i="3"/>
  <c r="C37" i="3"/>
  <c r="C36" i="3"/>
  <c r="C35" i="3"/>
  <c r="C34" i="3"/>
  <c r="E28" i="3"/>
  <c r="H27" i="3"/>
  <c r="E27" i="3"/>
  <c r="E26" i="3"/>
  <c r="E25" i="3"/>
  <c r="E21" i="3"/>
  <c r="E20" i="3"/>
  <c r="E19" i="3"/>
  <c r="U92" i="2"/>
  <c r="U74" i="2"/>
  <c r="Z62" i="2"/>
  <c r="Y62" i="2"/>
  <c r="W62" i="2"/>
  <c r="U62" i="2"/>
  <c r="Z58" i="2"/>
  <c r="Y58" i="2"/>
  <c r="W58" i="2"/>
  <c r="Z56" i="2"/>
  <c r="Z49" i="2"/>
  <c r="Y49" i="2"/>
  <c r="W49" i="2"/>
  <c r="Z39" i="2"/>
  <c r="Y39" i="2"/>
  <c r="W39" i="2"/>
  <c r="U40" i="2"/>
  <c r="U39" i="2"/>
  <c r="Z32" i="2"/>
  <c r="U32" i="2"/>
  <c r="U22" i="2"/>
  <c r="T22" i="2"/>
  <c r="R22" i="2"/>
  <c r="U19" i="2"/>
  <c r="T19" i="2"/>
  <c r="R19" i="2"/>
  <c r="Z15" i="2"/>
  <c r="U16" i="2"/>
  <c r="S16" i="2"/>
  <c r="U15" i="2"/>
  <c r="S15" i="2"/>
  <c r="R8" i="2"/>
  <c r="F29" i="2"/>
  <c r="C26" i="2"/>
  <c r="C27" i="2"/>
  <c r="E24" i="2"/>
  <c r="E26" i="2" s="1"/>
  <c r="E23" i="2"/>
  <c r="C24" i="2"/>
  <c r="B51" i="1"/>
  <c r="E51" i="1"/>
  <c r="C51" i="1"/>
  <c r="G47" i="1"/>
  <c r="J47" i="1"/>
  <c r="H47" i="1"/>
  <c r="G45" i="1"/>
  <c r="J45" i="1"/>
  <c r="H45" i="1"/>
  <c r="AG46" i="3"/>
  <c r="AH46" i="3"/>
  <c r="AF63" i="3"/>
  <c r="AF62" i="3"/>
  <c r="AF61" i="3"/>
  <c r="AF60" i="3"/>
  <c r="AE60" i="3"/>
  <c r="Z56" i="3"/>
  <c r="AD45" i="3"/>
  <c r="F9" i="3"/>
  <c r="F10" i="3" s="1"/>
  <c r="F11" i="3" s="1"/>
  <c r="F12" i="3" s="1"/>
  <c r="B24" i="2"/>
  <c r="H42" i="2"/>
  <c r="B26" i="2"/>
  <c r="I36" i="3"/>
  <c r="H38" i="3"/>
  <c r="H37" i="3"/>
  <c r="H36" i="3"/>
  <c r="H35" i="3"/>
  <c r="I35" i="3" s="1"/>
  <c r="H34" i="3"/>
  <c r="G17" i="3"/>
  <c r="G18" i="3" s="1"/>
  <c r="G25" i="3"/>
  <c r="H25" i="3" s="1"/>
  <c r="G26" i="3"/>
  <c r="H26" i="3" s="1"/>
  <c r="G27" i="3"/>
  <c r="G28" i="3"/>
  <c r="H28" i="3" s="1"/>
  <c r="G24" i="3"/>
  <c r="H24" i="3" s="1"/>
  <c r="F26" i="2" l="1"/>
  <c r="E27" i="2"/>
  <c r="F25" i="2"/>
  <c r="F27" i="2" s="1"/>
  <c r="F22" i="2"/>
  <c r="H17" i="3"/>
  <c r="G19" i="3"/>
  <c r="H19" i="3" s="1"/>
  <c r="H18" i="3"/>
  <c r="AD16" i="3"/>
  <c r="AD17" i="3" s="1"/>
  <c r="U15" i="3"/>
  <c r="F30" i="2" l="1"/>
  <c r="F31" i="2"/>
  <c r="G20" i="3"/>
  <c r="G21" i="3" l="1"/>
  <c r="H21" i="3" s="1"/>
  <c r="H20" i="3"/>
</calcChain>
</file>

<file path=xl/sharedStrings.xml><?xml version="1.0" encoding="utf-8"?>
<sst xmlns="http://schemas.openxmlformats.org/spreadsheetml/2006/main" count="335" uniqueCount="234">
  <si>
    <t>IAS 38</t>
  </si>
  <si>
    <t>CHELTUIELI DE CONSTITUIRE</t>
  </si>
  <si>
    <t>a)Recunoașterea cheltuielilor de constituire la data de 01.02.N:</t>
  </si>
  <si>
    <t>=</t>
  </si>
  <si>
    <t>b)Amortizarea cheltuielilor de constituire începând cu luna martie, adică pentru tot anul N, 10 luni: 5.000 lei/5 ani/12 luni x 10 luni = 833</t>
  </si>
  <si>
    <t>STUDIUL PENTRU OBȚINEREA VACCINULUI (LICENȚA)</t>
  </si>
  <si>
    <t>ANUL N</t>
  </si>
  <si>
    <t>a) Recunoașterea cheltuielilor de dezvoltare:</t>
  </si>
  <si>
    <t>și</t>
  </si>
  <si>
    <t>b)Pe data de 25 aprilie N recunoașterea licenței și a taxei:</t>
  </si>
  <si>
    <t>Și taxa inclusă în cost:</t>
  </si>
  <si>
    <r>
      <t>c)</t>
    </r>
    <r>
      <rPr>
        <b/>
        <sz val="12"/>
        <color rgb="FFFF0000"/>
        <rFont val="Times New Roman"/>
        <family val="1"/>
        <charset val="238"/>
      </rPr>
      <t>Amortizarea anului N, începând cu luna mai</t>
    </r>
    <r>
      <rPr>
        <sz val="12"/>
        <color theme="1"/>
        <rFont val="Times New Roman"/>
        <family val="1"/>
        <charset val="238"/>
      </rPr>
      <t>, adică 8 luni: 204.000 lei/3 ani x 8 luni/12 luni = 45.333</t>
    </r>
  </si>
  <si>
    <r>
      <t>c)</t>
    </r>
    <r>
      <rPr>
        <b/>
        <sz val="12"/>
        <color rgb="FFFF0000"/>
        <rFont val="Times New Roman"/>
        <family val="1"/>
        <charset val="238"/>
      </rPr>
      <t>Amortizarea anului N, începând cu luna aprilie</t>
    </r>
    <r>
      <rPr>
        <sz val="12"/>
        <color theme="1"/>
        <rFont val="Times New Roman"/>
        <family val="1"/>
        <charset val="238"/>
      </rPr>
      <t>, adică 9 luni: 204.000 lei/3 ani x 9 luni/12 luni = 51.000</t>
    </r>
  </si>
  <si>
    <r>
      <t xml:space="preserve">d)Activul necorporal </t>
    </r>
    <r>
      <rPr>
        <b/>
        <sz val="12"/>
        <color rgb="FFFF0000"/>
        <rFont val="Times New Roman"/>
        <family val="1"/>
        <charset val="238"/>
      </rPr>
      <t>NU SE REEVALUEAZĂ, el va figura în bilanț cu VNC = 204.000 – 45.333 = 158.667.</t>
    </r>
  </si>
  <si>
    <t>Și</t>
  </si>
  <si>
    <t>La sfârșitul anului N activul necorporal va figura în situația poziției financiare cu valoarea justă de 300.000 lei.</t>
  </si>
  <si>
    <t>ANUL N+1</t>
  </si>
  <si>
    <r>
      <t xml:space="preserve">Amortizarea lunară e aceeași: </t>
    </r>
    <r>
      <rPr>
        <sz val="12"/>
        <color theme="1"/>
        <rFont val="Times New Roman"/>
        <family val="1"/>
        <charset val="238"/>
      </rPr>
      <t>204.000 lei/3 ani/12 luni = 5.667 lei</t>
    </r>
  </si>
  <si>
    <r>
      <t xml:space="preserve">Recalcularea amortizării lunare: </t>
    </r>
    <r>
      <rPr>
        <sz val="12"/>
        <color theme="1"/>
        <rFont val="Times New Roman"/>
        <family val="1"/>
        <charset val="238"/>
      </rPr>
      <t>300.000/(36 luni – 9 luni) = 11.111 lei</t>
    </r>
  </si>
  <si>
    <t>FONDUL COMERCIAL</t>
  </si>
  <si>
    <r>
      <t>a)</t>
    </r>
    <r>
      <rPr>
        <sz val="7"/>
        <color theme="1"/>
        <rFont val="Times New Roman"/>
        <family val="1"/>
        <charset val="238"/>
      </rPr>
      <t xml:space="preserve">     </t>
    </r>
    <r>
      <rPr>
        <sz val="12"/>
        <color theme="1"/>
        <rFont val="Times New Roman"/>
        <family val="1"/>
        <charset val="238"/>
      </rPr>
      <t>Recunoașterea fondului comercial la data de 18.05.N:</t>
    </r>
  </si>
  <si>
    <t>a2) Recunoașterea fondului comercial:</t>
  </si>
  <si>
    <r>
      <t xml:space="preserve">b) </t>
    </r>
    <r>
      <rPr>
        <b/>
        <sz val="12"/>
        <color rgb="FFFF0000"/>
        <rFont val="Times New Roman"/>
        <family val="1"/>
        <charset val="238"/>
      </rPr>
      <t>Amortizarea fondului comercial începând cu luna iunie</t>
    </r>
    <r>
      <rPr>
        <sz val="12"/>
        <color theme="1"/>
        <rFont val="Times New Roman"/>
        <family val="1"/>
        <charset val="238"/>
      </rPr>
      <t>, adică 7 luni pentru anul N: 39.500 lei/5 ani/12 luni x 7 luni = 4.608</t>
    </r>
  </si>
  <si>
    <r>
      <t>b)</t>
    </r>
    <r>
      <rPr>
        <b/>
        <sz val="7"/>
        <color rgb="FFFF0000"/>
        <rFont val="Times New Roman"/>
        <family val="1"/>
        <charset val="238"/>
      </rPr>
      <t xml:space="preserve">    </t>
    </r>
    <r>
      <rPr>
        <b/>
        <sz val="12"/>
        <color rgb="FFFF0000"/>
        <rFont val="Times New Roman"/>
        <family val="1"/>
        <charset val="238"/>
      </rPr>
      <t>Fondul comercial NU se amortizează.</t>
    </r>
  </si>
  <si>
    <r>
      <t xml:space="preserve">c)La 31.12.N </t>
    </r>
    <r>
      <rPr>
        <b/>
        <sz val="12"/>
        <color rgb="FFFF0000"/>
        <rFont val="Times New Roman"/>
        <family val="1"/>
        <charset val="238"/>
      </rPr>
      <t>contabilizarea deprecierii:</t>
    </r>
  </si>
  <si>
    <t>a)Achiziția dreptului de autor în luna iunie N:</t>
  </si>
  <si>
    <r>
      <t xml:space="preserve">b)Analiză: </t>
    </r>
    <r>
      <rPr>
        <sz val="12"/>
        <color theme="1"/>
        <rFont val="Times New Roman"/>
        <family val="1"/>
        <charset val="238"/>
      </rPr>
      <t xml:space="preserve">Pe baza analizei tuturor factorilor relevanţi (notorietatea cântărețului, cererea crescută pe piața muzicală a cântecelor autorului, evoluția vânzărilor din trecut a CD-ului, etc), casa de discuri consideră că nu există o limită previzibilă a perioadei pentru care preconizează că dreptul de autor va genera intrări de numerar nete pentru entitate. În consecință politica casei a fost de a considera activul necorporal ca având o </t>
    </r>
    <r>
      <rPr>
        <b/>
        <sz val="12"/>
        <color rgb="FFFF0000"/>
        <rFont val="Times New Roman"/>
        <family val="1"/>
        <charset val="238"/>
      </rPr>
      <t>durată de viaţă utilă nedeterminată.</t>
    </r>
  </si>
  <si>
    <r>
      <t>În aceste condiții dreptul de autor cu durata de viaţă utilă nedeterminată NU este amortizat, dar va trebui testat anual pentu depreciere oricând pe parcursul perioadei anuale</t>
    </r>
    <r>
      <rPr>
        <sz val="12"/>
        <color theme="1"/>
        <rFont val="Times New Roman"/>
        <family val="1"/>
        <charset val="238"/>
      </rPr>
      <t>, cu condiţia ca testarea să se realizeze la aceeaşi dată în fie care an.</t>
    </r>
  </si>
  <si>
    <t>c)Constatarea pierderii din depreciere în luna martie N+1:</t>
  </si>
  <si>
    <t>Cheltuieli de exploatare privind ajustările pentru deprecierea imobilizărilor necorporale cu durată de viață utilă nedeterminată</t>
  </si>
  <si>
    <t>Ajustări pentru deprecierea imobilizărilor necorporale cu durată de viață utilă nedeterminată</t>
  </si>
  <si>
    <t>d)Anularea ajustării în luna martie N+2:</t>
  </si>
  <si>
    <t>Venituri din ajustări pentru deprecierea imobilizărilor necorporale cu durată de viață utilă nedeterminată</t>
  </si>
  <si>
    <t>OMFP 1802/2014</t>
  </si>
  <si>
    <t>IAS 16</t>
  </si>
  <si>
    <t>Plățile:</t>
  </si>
  <si>
    <t>Trecerea pe cheltuieli a costului financiar:</t>
  </si>
  <si>
    <t>+</t>
  </si>
  <si>
    <t>Diferenţa dintre această valoare şi valoarea totală a plăţilor reprezintă cheltuiala financiară totală pe 2 ani, respectiv:</t>
  </si>
  <si>
    <t>–</t>
  </si>
  <si>
    <t>achiziţia activului imobilizat:</t>
  </si>
  <si>
    <t>*</t>
  </si>
  <si>
    <t>Pierderile nerealizate se scad din valoarea datoriei – furnizori în bilanţ (datoria este evaluată la cost amortizat).</t>
  </si>
  <si>
    <t>achitarea facturii pentru prima tranşă, de 90.000 lei:</t>
  </si>
  <si>
    <t>recunoaşterea cheltuielii cu amânarea plăţii peste termenele normale de creditare pentru primul an ((268.347 lei – 90.000 lei) x 10% = 17.835 lei):</t>
  </si>
  <si>
    <t>plata facturii pentru a doua tranşă, de 104.000 lei:</t>
  </si>
  <si>
    <t>plata ultimei facturi:</t>
  </si>
  <si>
    <t>EXEMPLUL 2</t>
  </si>
  <si>
    <t>Luna ianuarie:</t>
  </si>
  <si>
    <t>Amortizarea se înregistrează din luna următoare</t>
  </si>
  <si>
    <r>
      <t>Amortizarea lunii ianuarie</t>
    </r>
    <r>
      <rPr>
        <sz val="12"/>
        <color rgb="FFFF0000"/>
        <rFont val="Times New Roman"/>
        <family val="1"/>
        <charset val="238"/>
      </rPr>
      <t xml:space="preserve"> </t>
    </r>
    <r>
      <rPr>
        <sz val="12"/>
        <color theme="1"/>
        <rFont val="Times New Roman"/>
        <family val="1"/>
        <charset val="238"/>
      </rPr>
      <t>= 480.000 lei/10 ani/12 luni = 4.000 lei</t>
    </r>
  </si>
  <si>
    <t>Luna februarie:</t>
  </si>
  <si>
    <t>Primirea reducerii comerciale</t>
  </si>
  <si>
    <t>Amortizarea lunii februarie = 480.000 lei/120 luni</t>
  </si>
  <si>
    <t>Noua amortizare lunară= (480.000 – 20.000-4.000)/(10 ani x 12 luni – 1 lună)= 3.832 lei</t>
  </si>
  <si>
    <t>Luna martie:</t>
  </si>
  <si>
    <t>Amortizarea lunii martie: -ACEEAȘI</t>
  </si>
  <si>
    <t>Transferul venitului în avans la venituri curente pe perioada rămasă de amortizat= 10 ai x 12 luni – 1 lună = 119 luni</t>
  </si>
  <si>
    <t>20.000 lei/119 luni = 168</t>
  </si>
  <si>
    <t>EXEMPLUL 3</t>
  </si>
  <si>
    <t>Luna mai:</t>
  </si>
  <si>
    <r>
      <t>Achiziția instalației</t>
    </r>
    <r>
      <rPr>
        <sz val="12"/>
        <color theme="1"/>
        <rFont val="Times New Roman"/>
        <family val="1"/>
        <charset val="238"/>
      </rPr>
      <t xml:space="preserve"> în luna mai la costul de 100.000 euro x 5 lei/euro = 500.000 lei</t>
    </r>
  </si>
  <si>
    <t>Încasarea subvenției:</t>
  </si>
  <si>
    <t>-</t>
  </si>
  <si>
    <r>
      <t xml:space="preserve">Actualizarea datoriei în valută la sfârșitul lunii mai: </t>
    </r>
    <r>
      <rPr>
        <sz val="12"/>
        <color theme="1"/>
        <rFont val="Times New Roman"/>
        <family val="1"/>
        <charset val="238"/>
      </rPr>
      <t>100.000 euro x 5,10 lei/euro = 510.000 lei și recunoașterea diferenței de curs valutar = 10.000 lei:</t>
    </r>
  </si>
  <si>
    <t>Conform IAS 21 datoriile în valută nu se actualizează lunar ci la data întocmirii situațiilor financiare.</t>
  </si>
  <si>
    <t>Luna iunie</t>
  </si>
  <si>
    <t>Amortizarea lunară = 500.000 lei/5 ani/12 luni = 8.333</t>
  </si>
  <si>
    <t>Amortizarea lunară e aceeași:</t>
  </si>
  <si>
    <r>
      <t xml:space="preserve">Actualizarea datoriei în valută la sfârșitul lunii mai: </t>
    </r>
    <r>
      <rPr>
        <sz val="12"/>
        <color theme="1"/>
        <rFont val="Times New Roman"/>
        <family val="1"/>
        <charset val="238"/>
      </rPr>
      <t>100.000 euro x 4,9 lei/euro = 490.000 lei și recunoașterea diferenței de curs valutar = 510.000 – 490.000 = 20.000 lei:</t>
    </r>
  </si>
  <si>
    <t>EXEMPLUL 4</t>
  </si>
  <si>
    <t>LUNA IULIE ANUL N</t>
  </si>
  <si>
    <t>Achiziția:</t>
  </si>
  <si>
    <t>Amortizarea:</t>
  </si>
  <si>
    <t>Cost = 800.000</t>
  </si>
  <si>
    <t>Durata de viață utilă = 5 ani</t>
  </si>
  <si>
    <t>Amortizare lunară = 730.000/5 ani/12 luni = 12.166</t>
  </si>
  <si>
    <t>LUNILE AUGUST – DECEMBRIE N</t>
  </si>
  <si>
    <t>Valoare amortizabilă = 800.000</t>
  </si>
  <si>
    <r>
      <t>Durata de viață utilă conform Catalog mijloace fixe</t>
    </r>
    <r>
      <rPr>
        <sz val="12"/>
        <color rgb="FFFF0000"/>
        <rFont val="Times New Roman"/>
        <family val="1"/>
        <charset val="238"/>
      </rPr>
      <t xml:space="preserve"> </t>
    </r>
    <r>
      <rPr>
        <sz val="12"/>
        <color theme="1"/>
        <rFont val="Times New Roman"/>
        <family val="1"/>
        <charset val="238"/>
      </rPr>
      <t>= 40 ani</t>
    </r>
  </si>
  <si>
    <t>Amortizarea lunară = 800.000/40 ani/12 luni = 1.666</t>
  </si>
  <si>
    <t>PREZENTARE ÎN BILANȚ/SITUAȚIA POZIȚIEI FINANCIARE LA 31.12.N</t>
  </si>
  <si>
    <r>
      <t xml:space="preserve">800.000 – 1.666 x 5 luni = </t>
    </r>
    <r>
      <rPr>
        <b/>
        <sz val="12"/>
        <color rgb="FFFF0000"/>
        <rFont val="Times New Roman"/>
        <family val="1"/>
        <charset val="238"/>
      </rPr>
      <t>791.670</t>
    </r>
  </si>
  <si>
    <r>
      <t xml:space="preserve">800.000 – 12.166 x 6 luni = </t>
    </r>
    <r>
      <rPr>
        <b/>
        <sz val="12"/>
        <color rgb="FFFF0000"/>
        <rFont val="Times New Roman"/>
        <family val="1"/>
        <charset val="238"/>
      </rPr>
      <t>727.004</t>
    </r>
  </si>
  <si>
    <t>AMORTIZAREA LUNARĂ</t>
  </si>
  <si>
    <t>Aceeași = 1.666</t>
  </si>
  <si>
    <r>
      <t xml:space="preserve">Cost = </t>
    </r>
    <r>
      <rPr>
        <b/>
        <sz val="12"/>
        <color rgb="FFFF0000"/>
        <rFont val="Times New Roman"/>
        <family val="1"/>
        <charset val="238"/>
      </rPr>
      <t>727.004</t>
    </r>
  </si>
  <si>
    <t>Valoare amortizabilă = 727.004 – 60.000 = 667.004</t>
  </si>
  <si>
    <t>Durată rămasă = 5 ani x 12 luni – 6 luni = 54 luni</t>
  </si>
  <si>
    <t>Amortizare lunară = 667.004 lei/54 luni = 12.352</t>
  </si>
  <si>
    <t>PREZENTARE ÎN BILANȚ LA 31.12.N+1</t>
  </si>
  <si>
    <r>
      <t>791.670 – 12 luni x 1.666 =</t>
    </r>
    <r>
      <rPr>
        <b/>
        <sz val="12"/>
        <color theme="1"/>
        <rFont val="Times New Roman"/>
        <family val="1"/>
        <charset val="238"/>
      </rPr>
      <t xml:space="preserve"> </t>
    </r>
    <r>
      <rPr>
        <b/>
        <sz val="12"/>
        <color rgb="FFFF0000"/>
        <rFont val="Times New Roman"/>
        <family val="1"/>
        <charset val="238"/>
      </rPr>
      <t>771.678</t>
    </r>
  </si>
  <si>
    <r>
      <t>727.004 – 12 luni x 12.352 =</t>
    </r>
    <r>
      <rPr>
        <b/>
        <sz val="12"/>
        <color theme="1"/>
        <rFont val="Times New Roman"/>
        <family val="1"/>
        <charset val="238"/>
      </rPr>
      <t xml:space="preserve"> </t>
    </r>
    <r>
      <rPr>
        <b/>
        <sz val="12"/>
        <color rgb="FFFF0000"/>
        <rFont val="Times New Roman"/>
        <family val="1"/>
        <charset val="238"/>
      </rPr>
      <t>578.780</t>
    </r>
  </si>
  <si>
    <t>ANUL N+2</t>
  </si>
  <si>
    <t>PREZENTARE ÎN BILANȚ LA 31.12.N+2</t>
  </si>
  <si>
    <r>
      <t xml:space="preserve">771.678 – 12 luni x 1.666 = </t>
    </r>
    <r>
      <rPr>
        <b/>
        <sz val="12"/>
        <color rgb="FFFF0000"/>
        <rFont val="Times New Roman"/>
        <family val="1"/>
        <charset val="238"/>
      </rPr>
      <t>751.686</t>
    </r>
  </si>
  <si>
    <t>ANUL N+3</t>
  </si>
  <si>
    <t>Durată rămasă = 5 ani x 12 luni – 6 luni – 24 luni = 30 luni</t>
  </si>
  <si>
    <r>
      <t xml:space="preserve">Amortizare lunară = </t>
    </r>
    <r>
      <rPr>
        <b/>
        <sz val="12"/>
        <color rgb="FFFF0000"/>
        <rFont val="Times New Roman"/>
        <family val="1"/>
        <charset val="238"/>
      </rPr>
      <t>478.780/30 luni = 15.959</t>
    </r>
  </si>
  <si>
    <t>EXEMPLUL 5</t>
  </si>
  <si>
    <t>EXEMPLUL 1</t>
  </si>
  <si>
    <t>În anii N, N+1, N+2, N+3 și N+4 se înregistrează amortizarea anuală:</t>
  </si>
  <si>
    <t>Calculul valorii recuperabile:</t>
  </si>
  <si>
    <t>Intrările de numerar vor fi:</t>
  </si>
  <si>
    <t>Anul 1 (N): 10.000 lei + 10.000 lei x 20% = 12.000 lei</t>
  </si>
  <si>
    <t>Anul 2 (N+1): 12.000 lei + 12.000 lei x 20% = 14.400 lei</t>
  </si>
  <si>
    <t>Anul 3 (N+2): 14.400 lei + 14.400 lei x 20% = 17.280 lei</t>
  </si>
  <si>
    <t>Anul 4 (N+3): 17.280 lei + 17.280 lei x 20% = 20.736 lei</t>
  </si>
  <si>
    <t>Anul 5 (N+4) : 20.736 lei + 20.736 lei x 20% = 24.883 lei</t>
  </si>
  <si>
    <t>Ieșirile de numerar vor fi:</t>
  </si>
  <si>
    <t>Anul 1: 6.000 lei + 6.000 lei x 20% = 7.200 lei</t>
  </si>
  <si>
    <t>Anul 2: 7.200 lei + 7.200 lei x 20% = 8.640 lei</t>
  </si>
  <si>
    <t>Anul 3: 8.640 lei + 8.640 lei x 20% = 10.368 lei</t>
  </si>
  <si>
    <t>Anul 4: 10.368 lei + 10.368 lei x 20% = 12.441 lei</t>
  </si>
  <si>
    <t>Anul 5: 12.441 lei + 12.441 lei x 20% = 14.929 lei</t>
  </si>
  <si>
    <t>a)     Conform IAS 16 Imobilizări corporale calculați valoarea netă contabilă la sfârșitul anului N+4;</t>
  </si>
  <si>
    <t>An</t>
  </si>
  <si>
    <t>Intrări de numerar (lei)</t>
  </si>
  <si>
    <t>Ieșiri de numerar</t>
  </si>
  <si>
    <t>(lei)</t>
  </si>
  <si>
    <t>Flux de numerar</t>
  </si>
  <si>
    <t>Rată de actualizare</t>
  </si>
  <si>
    <t xml:space="preserve"> Actualizat (lei)</t>
  </si>
  <si>
    <t>(3) = (1) – (2)</t>
  </si>
  <si>
    <t>(5) = (3) x (4)</t>
  </si>
  <si>
    <t>Valoare de utilizare</t>
  </si>
  <si>
    <t>Valoare de intrare</t>
  </si>
  <si>
    <t>Durata de utilizare</t>
  </si>
  <si>
    <t>ani</t>
  </si>
  <si>
    <t>Valoare reziduală</t>
  </si>
  <si>
    <t xml:space="preserve">Amortizare anuală =Valoare amortizabilă/ DU = </t>
  </si>
  <si>
    <t>Valoare amortizabilă = Valoare de intrare - Valoare reziduală =</t>
  </si>
  <si>
    <t xml:space="preserve">Amortizare cumulată pe 5 ani = </t>
  </si>
  <si>
    <t>Valoare netă la 31.12.N+4 = Valoare de intrare - Amortizare cumulată =</t>
  </si>
  <si>
    <t>lei</t>
  </si>
  <si>
    <t>Valoare recuperabilă = max (30.000 lei – 10.000 lei; 26.161 lei) = 26.161 lei</t>
  </si>
  <si>
    <t>Valoare recuperabilă 26.161 lei este mai mică decât valoarea rămasă de 28.000 lei deci se va recunoaște în situația rezultatului global o ajustare pentru depreciere în valoare de 28.000 - 26.161 = 1.839 lei.</t>
  </si>
  <si>
    <t>IFRS</t>
  </si>
  <si>
    <t>Pe data de 30.12.N - achiziția la cost:</t>
  </si>
  <si>
    <t>ANUL N +1</t>
  </si>
  <si>
    <r>
      <t xml:space="preserve">a)Amortizare N+1 = </t>
    </r>
    <r>
      <rPr>
        <sz val="11"/>
        <color rgb="FF000000"/>
        <rFont val="Times New Roman"/>
        <family val="1"/>
        <charset val="238"/>
      </rPr>
      <t xml:space="preserve">119.830 lei/4 ani = </t>
    </r>
    <r>
      <rPr>
        <sz val="12"/>
        <color theme="1"/>
        <rFont val="Times New Roman"/>
        <family val="1"/>
        <charset val="238"/>
      </rPr>
      <t>29.957,5 lei</t>
    </r>
  </si>
  <si>
    <t>a)Amortizare N+1</t>
  </si>
  <si>
    <r>
      <t xml:space="preserve">Valoare amortizabilă = </t>
    </r>
    <r>
      <rPr>
        <sz val="11"/>
        <color rgb="FF000000"/>
        <rFont val="Times New Roman"/>
        <family val="1"/>
        <charset val="238"/>
      </rPr>
      <t xml:space="preserve">119.830 - </t>
    </r>
    <r>
      <rPr>
        <sz val="11"/>
        <color theme="1"/>
        <rFont val="Times New Roman"/>
        <family val="1"/>
        <charset val="238"/>
      </rPr>
      <t>9.000 = 110.830</t>
    </r>
  </si>
  <si>
    <t>Amortizare anuală = 110.830 lei/4 ani = 27.707,5</t>
  </si>
  <si>
    <t>RECUNOAȘTEREA PIERDERII DIN DEPRECIERE</t>
  </si>
  <si>
    <t>b)La 31.12.N+1 este activul depreciat?</t>
  </si>
  <si>
    <r>
      <t xml:space="preserve">VNC = </t>
    </r>
    <r>
      <rPr>
        <sz val="11"/>
        <color rgb="FF000000"/>
        <rFont val="Times New Roman"/>
        <family val="1"/>
        <charset val="238"/>
      </rPr>
      <t xml:space="preserve">119.830 - </t>
    </r>
    <r>
      <rPr>
        <sz val="12"/>
        <color theme="1"/>
        <rFont val="Times New Roman"/>
        <family val="1"/>
        <charset val="238"/>
      </rPr>
      <t>29.957,5 = 89.872,5</t>
    </r>
  </si>
  <si>
    <r>
      <t xml:space="preserve">Valoare inventar 80.000 &lt; VNC = 89.872,5, deci activ e depreciat și se recunoaște o pierdere din depreciere = </t>
    </r>
    <r>
      <rPr>
        <b/>
        <sz val="12"/>
        <color rgb="FFFF0000"/>
        <rFont val="Times New Roman"/>
        <family val="1"/>
        <charset val="238"/>
      </rPr>
      <t>9.872,5</t>
    </r>
  </si>
  <si>
    <t>b) La 31.12.N+1 este activul depreciat?</t>
  </si>
  <si>
    <r>
      <t>Valoarea recuperabilă = max (</t>
    </r>
    <r>
      <rPr>
        <sz val="11"/>
        <color rgb="FF000000"/>
        <rFont val="Times New Roman"/>
        <family val="1"/>
        <charset val="238"/>
      </rPr>
      <t>78.000 și 82.000 – 2.000) = 80.000</t>
    </r>
  </si>
  <si>
    <r>
      <t xml:space="preserve">VNC = 119.830 - </t>
    </r>
    <r>
      <rPr>
        <sz val="11"/>
        <color theme="1"/>
        <rFont val="Times New Roman"/>
        <family val="1"/>
        <charset val="238"/>
      </rPr>
      <t>27.707,5 = 92.122,5</t>
    </r>
  </si>
  <si>
    <r>
      <t xml:space="preserve">Valoarea recuperabilă </t>
    </r>
    <r>
      <rPr>
        <sz val="11"/>
        <color rgb="FF000000"/>
        <rFont val="Times New Roman"/>
        <family val="1"/>
        <charset val="238"/>
      </rPr>
      <t xml:space="preserve">80.000 &lt; VNC </t>
    </r>
    <r>
      <rPr>
        <sz val="11"/>
        <color theme="1"/>
        <rFont val="Times New Roman"/>
        <family val="1"/>
        <charset val="238"/>
      </rPr>
      <t xml:space="preserve">92.122,5, deci activ e depreciat </t>
    </r>
    <r>
      <rPr>
        <sz val="12"/>
        <color theme="1"/>
        <rFont val="Times New Roman"/>
        <family val="1"/>
        <charset val="238"/>
      </rPr>
      <t xml:space="preserve">și se recunoaște o pierdere din depreciere = </t>
    </r>
    <r>
      <rPr>
        <b/>
        <sz val="12"/>
        <color rgb="FFFF0000"/>
        <rFont val="Times New Roman"/>
        <family val="1"/>
        <charset val="238"/>
      </rPr>
      <t>12.122,5</t>
    </r>
  </si>
  <si>
    <t>ANUL N +2</t>
  </si>
  <si>
    <r>
      <t xml:space="preserve">a)Amortizarea anului N+2: </t>
    </r>
    <r>
      <rPr>
        <b/>
        <sz val="12"/>
        <color rgb="FFFF0000"/>
        <rFont val="Times New Roman"/>
        <family val="1"/>
        <charset val="238"/>
      </rPr>
      <t>ACEEAȘI = 29.957,5</t>
    </r>
  </si>
  <si>
    <r>
      <t>a)</t>
    </r>
    <r>
      <rPr>
        <b/>
        <sz val="12"/>
        <color rgb="FFFF0000"/>
        <rFont val="Times New Roman"/>
        <family val="1"/>
        <charset val="238"/>
      </rPr>
      <t>Recalcularea amortizării:</t>
    </r>
  </si>
  <si>
    <r>
      <t xml:space="preserve">Valoare amortizabilă = 80.000 - </t>
    </r>
    <r>
      <rPr>
        <sz val="11"/>
        <color rgb="FF000000"/>
        <rFont val="Times New Roman"/>
        <family val="1"/>
        <charset val="238"/>
      </rPr>
      <t>3.500 = 76.500</t>
    </r>
  </si>
  <si>
    <r>
      <t xml:space="preserve">Amortizare anuală = 76.500 lei/3 ani = </t>
    </r>
    <r>
      <rPr>
        <b/>
        <sz val="11"/>
        <color rgb="FFFF0000"/>
        <rFont val="Times New Roman"/>
        <family val="1"/>
        <charset val="238"/>
      </rPr>
      <t>25.500</t>
    </r>
  </si>
  <si>
    <t>RELUAREA DEPRECIERII</t>
  </si>
  <si>
    <t>VNC = 89.872,5 - 29.957,5 = 59.915</t>
  </si>
  <si>
    <t>VNC = 80.000 – 25.500 = 54.500</t>
  </si>
  <si>
    <r>
      <t xml:space="preserve">Dacă reluăm toată pierderea noua valoare a activului ar fi = 54.500 + 12.122,5 = </t>
    </r>
    <r>
      <rPr>
        <b/>
        <sz val="12"/>
        <color rgb="FF00B050"/>
        <rFont val="Times New Roman"/>
        <family val="1"/>
        <charset val="238"/>
      </rPr>
      <t>66.622,5</t>
    </r>
  </si>
  <si>
    <r>
      <t>Valoare activ dacă nu ar fi fost depreciat</t>
    </r>
    <r>
      <rPr>
        <sz val="12"/>
        <color theme="1"/>
        <rFont val="Times New Roman"/>
        <family val="1"/>
        <charset val="238"/>
      </rPr>
      <t>:</t>
    </r>
  </si>
  <si>
    <r>
      <t xml:space="preserve"> </t>
    </r>
    <r>
      <rPr>
        <sz val="11"/>
        <color rgb="FF000000"/>
        <rFont val="Times New Roman"/>
        <family val="1"/>
        <charset val="238"/>
      </rPr>
      <t>VNC la sfârșit N+1 dacă nu era depreciat =</t>
    </r>
    <r>
      <rPr>
        <sz val="11"/>
        <color theme="1"/>
        <rFont val="Times New Roman"/>
        <family val="1"/>
        <charset val="238"/>
      </rPr>
      <t xml:space="preserve"> 92.122,5</t>
    </r>
  </si>
  <si>
    <t>Amortizare N+2:</t>
  </si>
  <si>
    <r>
      <t xml:space="preserve">Valoare amortizabilă = 92.122,5 - </t>
    </r>
    <r>
      <rPr>
        <sz val="11"/>
        <color rgb="FF000000"/>
        <rFont val="Times New Roman"/>
        <family val="1"/>
        <charset val="238"/>
      </rPr>
      <t>3.500 = 88.622,5</t>
    </r>
  </si>
  <si>
    <t>Amortizare N+2 = 88.622,5 lei/3 ani = 29.540,8</t>
  </si>
  <si>
    <r>
      <t xml:space="preserve">Valoare activ dacă nu ar fi fost depreciat = </t>
    </r>
    <r>
      <rPr>
        <sz val="11"/>
        <color theme="1"/>
        <rFont val="Times New Roman"/>
        <family val="1"/>
        <charset val="238"/>
      </rPr>
      <t xml:space="preserve">92.122,5 - </t>
    </r>
    <r>
      <rPr>
        <sz val="11"/>
        <color rgb="FF000000"/>
        <rFont val="Times New Roman"/>
        <family val="1"/>
        <charset val="238"/>
      </rPr>
      <t xml:space="preserve">29.540,8 = </t>
    </r>
    <r>
      <rPr>
        <b/>
        <sz val="11"/>
        <color rgb="FF7030A0"/>
        <rFont val="Times New Roman"/>
        <family val="1"/>
        <charset val="238"/>
      </rPr>
      <t>62.581,7</t>
    </r>
  </si>
  <si>
    <r>
      <t xml:space="preserve">66.622,5 </t>
    </r>
    <r>
      <rPr>
        <sz val="12"/>
        <color theme="1"/>
        <rFont val="Times New Roman"/>
        <family val="1"/>
        <charset val="238"/>
      </rPr>
      <t>&gt;</t>
    </r>
    <r>
      <rPr>
        <b/>
        <sz val="11"/>
        <color rgb="FF7030A0"/>
        <rFont val="Times New Roman"/>
        <family val="1"/>
        <charset val="238"/>
      </rPr>
      <t xml:space="preserve">62.581,7 </t>
    </r>
    <r>
      <rPr>
        <b/>
        <sz val="11"/>
        <color rgb="FFFF0000"/>
        <rFont val="Times New Roman"/>
        <family val="1"/>
        <charset val="238"/>
      </rPr>
      <t xml:space="preserve">DECI NU PUTEM RELUA TOATĂ PIERDEREA CI DOAR </t>
    </r>
    <r>
      <rPr>
        <b/>
        <sz val="11"/>
        <color rgb="FF7030A0"/>
        <rFont val="Times New Roman"/>
        <family val="1"/>
        <charset val="238"/>
      </rPr>
      <t xml:space="preserve">62.581,7 – 54.500 = </t>
    </r>
    <r>
      <rPr>
        <b/>
        <sz val="11"/>
        <color rgb="FFFF0000"/>
        <rFont val="Times New Roman"/>
        <family val="1"/>
        <charset val="238"/>
      </rPr>
      <t>8.081,7</t>
    </r>
  </si>
  <si>
    <t>Durată de utilizare</t>
  </si>
  <si>
    <t>La 31.12.N Efectuarea testului de depreciere pentru unitatea generatoare de numerar UGN (compararea valorii contabile cu valoarea recuperabilă)</t>
  </si>
  <si>
    <t>Cunoaștem:</t>
  </si>
  <si>
    <t xml:space="preserve"> </t>
  </si>
  <si>
    <t>și:</t>
  </si>
  <si>
    <t>·       Valoarea contabilă a UGN = 180.000 lei + 300.000 lei + 270.000 lei + 30.000 lei = 780.000 u.m</t>
  </si>
  <si>
    <t>·       Valoarea recuperabilă UGN = 645.000 lei</t>
  </si>
  <si>
    <t xml:space="preserve">   UGN este depreciată, valoarea deprecierii fiind de 135.000 lei </t>
  </si>
  <si>
    <t xml:space="preserve"> Alocarea trebuie realizată astfel:</t>
  </si>
  <si>
    <t xml:space="preserve">-        Pentru fondul comercial - 30.000 lei </t>
  </si>
  <si>
    <t>-        Pentru fiecare din cele trei active din UGT 135.000 lei - 30.000 lei = 105.000 lei, astfel:</t>
  </si>
  <si>
    <t>o   asupra instalaţiei de producţie 105.000* 180.000/(180.000 lei + 300.000 lei + 270.000 lei) =25.200 lei</t>
  </si>
  <si>
    <t>o   asupra terenului 105.000* 270.000/750.000=37.800 lei</t>
  </si>
  <si>
    <r>
      <t>Valoare inventar 65.000 &gt;VNC 59.915, a</t>
    </r>
    <r>
      <rPr>
        <b/>
        <sz val="12"/>
        <color theme="1"/>
        <rFont val="Times New Roman"/>
        <family val="1"/>
      </rPr>
      <t>ctivul nu mai este depreciat, ajustarea pentru depreciere rămâne fără obiect și trebuie anulată:</t>
    </r>
  </si>
  <si>
    <r>
      <t xml:space="preserve">Valoare recuperabilă </t>
    </r>
    <r>
      <rPr>
        <sz val="11"/>
        <color rgb="FF000000"/>
        <rFont val="Times New Roman"/>
        <family val="1"/>
        <charset val="238"/>
      </rPr>
      <t>65.000 &gt;</t>
    </r>
    <r>
      <rPr>
        <sz val="12"/>
        <color theme="1"/>
        <rFont val="Times New Roman"/>
        <family val="1"/>
        <charset val="238"/>
      </rPr>
      <t xml:space="preserve">54.500, deci </t>
    </r>
    <r>
      <rPr>
        <b/>
        <sz val="12"/>
        <color theme="1"/>
        <rFont val="Times New Roman"/>
        <family val="1"/>
      </rPr>
      <t>activul nu mai este depreciat și pierderea trebuie reluată</t>
    </r>
    <r>
      <rPr>
        <sz val="12"/>
        <color theme="1"/>
        <rFont val="Times New Roman"/>
        <family val="1"/>
        <charset val="238"/>
      </rPr>
      <t>, astfel încât după reluare valoarea activului să nu depășească valoarea rămasă dacă activul nu ar fi fost depreciat.</t>
    </r>
  </si>
  <si>
    <t>05.01.N – achiziția:</t>
  </si>
  <si>
    <r>
      <t xml:space="preserve">Valoarea reziduală estimată la 01.01.N+2 de 580.000 depășește valoarea netă contabilă astfel că </t>
    </r>
    <r>
      <rPr>
        <b/>
        <sz val="12"/>
        <color rgb="FFFF0000"/>
        <rFont val="Times New Roman"/>
        <family val="1"/>
        <charset val="238"/>
      </rPr>
      <t>amortizarea este zero.</t>
    </r>
  </si>
  <si>
    <t>o   asupra liniei 105.000* 300.000/750.000=42.000 lei</t>
  </si>
  <si>
    <t xml:space="preserve"> Înregistrarea deprecierii fondului comercial:</t>
  </si>
  <si>
    <t>recunoaşterea cheltuielilor cu amânarea plăţii peste termenele normale de creditare pentru anul 2:       (268.347 lei + 17.835 lei – 90.000 lei – 104.000 lei) x 10% = 9.218 lei):</t>
  </si>
  <si>
    <t xml:space="preserve">VCN = </t>
  </si>
  <si>
    <t>d)Reevaluarea la 31.12.N:Valoare justă - 300.000</t>
  </si>
  <si>
    <t>VNC = Vi - Az cum =204.000 - 51.000 = 153.000</t>
  </si>
  <si>
    <t>Diferență din reevaluare (surplus) = 300.000 – 153.000 = 147.000</t>
  </si>
  <si>
    <t>ANC evaluat la valoarea justă =  70 x (840.000 - 325.000) = 360.500 lei</t>
  </si>
  <si>
    <t>Fond comercial = 400.000 - 360.500 = 39.500 lei</t>
  </si>
  <si>
    <r>
      <t>Suma plătită este 90.000 + 158.000 = 248.000</t>
    </r>
    <r>
      <rPr>
        <sz val="12"/>
        <color rgb="FF000000"/>
        <rFont val="Times New Roman"/>
        <family val="1"/>
        <charset val="238"/>
      </rPr>
      <t xml:space="preserve"> lei</t>
    </r>
  </si>
  <si>
    <r>
      <t xml:space="preserve">Suma plătită = </t>
    </r>
    <r>
      <rPr>
        <sz val="12"/>
        <color rgb="FF000000"/>
        <rFont val="Times New Roman"/>
        <family val="1"/>
        <charset val="238"/>
      </rPr>
      <t xml:space="preserve"> 248.000 lei </t>
    </r>
  </si>
  <si>
    <t xml:space="preserve"> Cheltuiala financiară: 248.000 - 200.000 = 48.000 lei</t>
  </si>
  <si>
    <t>Pret de vanzare cu decontarea imediata = 200.000</t>
  </si>
  <si>
    <t>Cheltuiala financiara = 248.000 - 200.000 = 48.000</t>
  </si>
  <si>
    <r>
      <t xml:space="preserve">Costul este dat de </t>
    </r>
    <r>
      <rPr>
        <b/>
        <sz val="12"/>
        <color rgb="FF000000"/>
        <rFont val="Times New Roman"/>
        <family val="1"/>
        <charset val="238"/>
      </rPr>
      <t>valoarea actualizată a plăţilor viitoare</t>
    </r>
    <r>
      <rPr>
        <sz val="12"/>
        <color rgb="FF000000"/>
        <rFont val="Times New Roman"/>
        <family val="1"/>
        <charset val="238"/>
      </rPr>
      <t>, respectiv:</t>
    </r>
  </si>
  <si>
    <t>Valoare reziduală = 80.000 - 10.000 = 70.000</t>
  </si>
  <si>
    <t>Valoare amortizabilă = 800.000 - 70.000 = 730.000</t>
  </si>
  <si>
    <t xml:space="preserve">Cost = 800.000 </t>
  </si>
  <si>
    <t xml:space="preserve">VCN =  cost - az cumulată = </t>
  </si>
  <si>
    <t>VCN = cost - az cumulată =</t>
  </si>
  <si>
    <t>VCN = cost - az cumulata</t>
  </si>
  <si>
    <t>VCN = cost - az cumulată</t>
  </si>
  <si>
    <t>Cost = 578.780</t>
  </si>
  <si>
    <t>max (val justă - costurile cedării; valoarea de utilizare)</t>
  </si>
  <si>
    <t>1 / (1 + 10%)^1</t>
  </si>
  <si>
    <t>1 / (1 + 10%)^2</t>
  </si>
  <si>
    <t>1 / (1 + 10%)^3</t>
  </si>
  <si>
    <t>1 / (1 + 10%)^4</t>
  </si>
  <si>
    <t>1 / (1 + 10%)^5</t>
  </si>
  <si>
    <t>APLICAȚIA 2</t>
  </si>
  <si>
    <t>APLICAȚIA 1</t>
  </si>
  <si>
    <t>Amortizarea lunii martie va fi aceeași ca în februarie adică 3.832.</t>
  </si>
  <si>
    <t>462/455/5121/5311</t>
  </si>
  <si>
    <t>6xx</t>
  </si>
  <si>
    <t>28x/3xx/4xx</t>
  </si>
  <si>
    <t>Achiziția  2131 = 404  248.000</t>
  </si>
  <si>
    <t>Tranșa 1:   404  =  5121 90.000</t>
  </si>
  <si>
    <t>Tranșa 2:  404 =  5121 158.000</t>
  </si>
  <si>
    <t xml:space="preserve">Achiziția     %     =  404   248.000
                    2131              200.000
                     471                 48.000          
</t>
  </si>
  <si>
    <t>6681 = 471   48.000/12 = 4.000 lei</t>
  </si>
  <si>
    <t>Tranșa 1:  404  =  5121 90.000</t>
  </si>
  <si>
    <t>(1+10%)^1</t>
  </si>
  <si>
    <t>(1+10%)^2</t>
  </si>
  <si>
    <t>%</t>
  </si>
  <si>
    <t>Primirea (dreptul) subvenției:</t>
  </si>
  <si>
    <t>Amortizarea lunii mai: (500.000 - 30.000)/5*12= 7.833</t>
  </si>
  <si>
    <t>Valoare amortizabilă = 587.780 - 100.000 = 478.780</t>
  </si>
  <si>
    <r>
      <t>b)    Conform IAS 36 Deprecierea activelor calculaț</t>
    </r>
    <r>
      <rPr>
        <b/>
        <sz val="11"/>
        <color rgb="FFEE0000"/>
        <rFont val="Calibri"/>
        <family val="2"/>
        <charset val="238"/>
        <scheme val="minor"/>
      </rPr>
      <t>i valoarea recuperabilă;</t>
    </r>
  </si>
  <si>
    <t>c)     Activul este depreciat? Dacă da, care este mărimea pierderii din depreciere și impactul în situațiile financiare?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</si>
</sst>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lei&quot;;[Red]\-#,##0\ &quot;lei&quot;"/>
    <numFmt numFmtId="43" formatCode="_-* #,##0.00_-;\-* #,##0.00_-;_-* &quot;-&quot;??_-;_-@_-"/>
    <numFmt numFmtId="164" formatCode="_-* #,##0_-;\-* #,##0_-;_-* &quot;-&quot;??_-;_-@_-"/>
  </numFmts>
  <fonts count="32" x14ac:knownFonts="1">
    <font>
      <sz val="11"/>
      <color theme="1"/>
      <name val="Calibri"/>
      <family val="2"/>
      <scheme val="minor"/>
    </font>
    <font>
      <sz val="11"/>
      <color theme="1"/>
      <name val="Calibri"/>
      <family val="2"/>
      <scheme val="minor"/>
    </font>
    <font>
      <b/>
      <sz val="12"/>
      <color rgb="FFFF0000"/>
      <name val="Times New Roman"/>
      <family val="1"/>
      <charset val="238"/>
    </font>
    <font>
      <sz val="12"/>
      <color theme="1"/>
      <name val="Times New Roman"/>
      <family val="1"/>
      <charset val="238"/>
    </font>
    <font>
      <b/>
      <sz val="12"/>
      <color theme="1"/>
      <name val="Times New Roman"/>
      <family val="1"/>
      <charset val="238"/>
    </font>
    <font>
      <sz val="7"/>
      <color theme="1"/>
      <name val="Times New Roman"/>
      <family val="1"/>
      <charset val="238"/>
    </font>
    <font>
      <b/>
      <sz val="7"/>
      <color rgb="FFFF0000"/>
      <name val="Times New Roman"/>
      <family val="1"/>
      <charset val="238"/>
    </font>
    <font>
      <b/>
      <sz val="11"/>
      <color rgb="FFFF0000"/>
      <name val="Calibri"/>
      <family val="2"/>
      <charset val="238"/>
      <scheme val="minor"/>
    </font>
    <font>
      <sz val="12"/>
      <color rgb="FF000000"/>
      <name val="Times New Roman"/>
      <family val="1"/>
      <charset val="238"/>
    </font>
    <font>
      <sz val="12"/>
      <color rgb="FFFF0000"/>
      <name val="Times New Roman"/>
      <family val="1"/>
      <charset val="238"/>
    </font>
    <font>
      <b/>
      <sz val="12"/>
      <color rgb="FF00B050"/>
      <name val="Times New Roman"/>
      <family val="1"/>
      <charset val="238"/>
    </font>
    <font>
      <b/>
      <sz val="14"/>
      <color rgb="FFFF0000"/>
      <name val="Calibri"/>
      <family val="2"/>
      <scheme val="minor"/>
    </font>
    <font>
      <sz val="14"/>
      <color theme="1"/>
      <name val="Calibri"/>
      <family val="2"/>
      <scheme val="minor"/>
    </font>
    <font>
      <b/>
      <sz val="14"/>
      <color rgb="FFFF0000"/>
      <name val="Calibri"/>
      <family val="2"/>
      <charset val="238"/>
      <scheme val="minor"/>
    </font>
    <font>
      <sz val="11"/>
      <color rgb="FF000000"/>
      <name val="Times New Roman"/>
      <family val="1"/>
      <charset val="238"/>
    </font>
    <font>
      <sz val="11"/>
      <color theme="1"/>
      <name val="Times New Roman"/>
      <family val="1"/>
      <charset val="238"/>
    </font>
    <font>
      <b/>
      <sz val="11"/>
      <color rgb="FFFF0000"/>
      <name val="Times New Roman"/>
      <family val="1"/>
      <charset val="238"/>
    </font>
    <font>
      <b/>
      <sz val="11"/>
      <color rgb="FF7030A0"/>
      <name val="Times New Roman"/>
      <family val="1"/>
      <charset val="238"/>
    </font>
    <font>
      <b/>
      <sz val="11"/>
      <color theme="1"/>
      <name val="Calibri"/>
      <family val="2"/>
      <scheme val="minor"/>
    </font>
    <font>
      <b/>
      <sz val="12"/>
      <color theme="1"/>
      <name val="Times New Roman"/>
      <family val="1"/>
    </font>
    <font>
      <b/>
      <sz val="11"/>
      <color theme="1"/>
      <name val="Times New Roman"/>
      <family val="1"/>
    </font>
    <font>
      <sz val="11"/>
      <color theme="1"/>
      <name val="Times New Roman"/>
      <family val="1"/>
    </font>
    <font>
      <b/>
      <sz val="11"/>
      <color rgb="FFFF0000"/>
      <name val="Calibri"/>
      <family val="2"/>
      <scheme val="minor"/>
    </font>
    <font>
      <b/>
      <sz val="11"/>
      <color theme="1"/>
      <name val="Calibri"/>
      <family val="2"/>
      <charset val="238"/>
      <scheme val="minor"/>
    </font>
    <font>
      <b/>
      <sz val="12"/>
      <color rgb="FF000000"/>
      <name val="Times New Roman"/>
      <family val="1"/>
      <charset val="238"/>
    </font>
    <font>
      <b/>
      <sz val="11"/>
      <color theme="1"/>
      <name val="Times New Roman"/>
      <family val="1"/>
      <charset val="238"/>
    </font>
    <font>
      <b/>
      <sz val="11"/>
      <color rgb="FF00B050"/>
      <name val="Calibri"/>
      <family val="2"/>
      <charset val="238"/>
      <scheme val="minor"/>
    </font>
    <font>
      <b/>
      <sz val="11"/>
      <color rgb="FFEE0000"/>
      <name val="Calibri"/>
      <family val="2"/>
      <charset val="238"/>
      <scheme val="minor"/>
    </font>
    <font>
      <sz val="12"/>
      <color rgb="FFEE0000"/>
      <name val="Times New Roman"/>
      <family val="1"/>
      <charset val="238"/>
    </font>
    <font>
      <b/>
      <sz val="11"/>
      <color rgb="FF000000"/>
      <name val="Times New Roman"/>
      <family val="1"/>
      <charset val="238"/>
    </font>
    <font>
      <b/>
      <sz val="12"/>
      <color rgb="FFC00000"/>
      <name val="Times New Roman"/>
      <family val="1"/>
      <charset val="238"/>
    </font>
    <font>
      <b/>
      <sz val="11"/>
      <color rgb="FFC00000"/>
      <name val="Times New Roman"/>
      <family val="1"/>
      <charset val="238"/>
    </font>
  </fonts>
  <fills count="2">
    <fill>
      <patternFill patternType="none"/>
    </fill>
    <fill>
      <patternFill patternType="gray125"/>
    </fill>
  </fills>
  <borders count="3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rgb="FF000000"/>
      </right>
      <top/>
      <bottom style="medium">
        <color rgb="FF000000"/>
      </bottom>
      <diagonal/>
    </border>
    <border>
      <left style="medium">
        <color rgb="FF000000"/>
      </left>
      <right style="medium">
        <color rgb="FF000000"/>
      </right>
      <top style="thin">
        <color indexed="64"/>
      </top>
      <bottom style="medium">
        <color rgb="FF000000"/>
      </bottom>
      <diagonal/>
    </border>
    <border>
      <left/>
      <right style="medium">
        <color rgb="FF000000"/>
      </right>
      <top style="thin">
        <color indexed="64"/>
      </top>
      <bottom style="medium">
        <color rgb="FF000000"/>
      </bottom>
      <diagonal/>
    </border>
    <border>
      <left style="thin">
        <color indexed="64"/>
      </left>
      <right/>
      <top style="medium">
        <color rgb="FF000000"/>
      </top>
      <bottom style="medium">
        <color rgb="FF000000"/>
      </bottom>
      <diagonal/>
    </border>
  </borders>
  <cellStyleXfs count="2">
    <xf numFmtId="0" fontId="0" fillId="0" borderId="0"/>
    <xf numFmtId="43" fontId="1" fillId="0" borderId="0" applyFont="0" applyFill="0" applyBorder="0" applyAlignment="0" applyProtection="0"/>
  </cellStyleXfs>
  <cellXfs count="248">
    <xf numFmtId="0" fontId="0" fillId="0" borderId="0" xfId="0"/>
    <xf numFmtId="3" fontId="0" fillId="0" borderId="0" xfId="0" applyNumberFormat="1"/>
    <xf numFmtId="0" fontId="2" fillId="0" borderId="0" xfId="0" applyFont="1" applyAlignment="1">
      <alignment horizontal="justify" vertical="center"/>
    </xf>
    <xf numFmtId="0" fontId="0" fillId="0" borderId="8" xfId="0" applyBorder="1"/>
    <xf numFmtId="0" fontId="0" fillId="0" borderId="4" xfId="0" applyBorder="1"/>
    <xf numFmtId="3" fontId="3" fillId="0" borderId="1" xfId="0" applyNumberFormat="1" applyFont="1" applyBorder="1" applyAlignment="1">
      <alignment vertical="center" wrapText="1"/>
    </xf>
    <xf numFmtId="0" fontId="3" fillId="0" borderId="2" xfId="0" applyFont="1" applyBorder="1" applyAlignment="1">
      <alignment vertical="center" wrapText="1"/>
    </xf>
    <xf numFmtId="0" fontId="3" fillId="0" borderId="1" xfId="0" applyFont="1" applyBorder="1" applyAlignment="1">
      <alignment vertical="center" wrapText="1"/>
    </xf>
    <xf numFmtId="0" fontId="0" fillId="0" borderId="10" xfId="0" applyBorder="1"/>
    <xf numFmtId="3" fontId="3" fillId="0" borderId="2" xfId="0" applyNumberFormat="1" applyFont="1" applyBorder="1" applyAlignment="1">
      <alignment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3" fontId="3" fillId="0" borderId="1" xfId="0" applyNumberFormat="1" applyFont="1" applyBorder="1" applyAlignment="1">
      <alignment horizontal="justify" vertical="center" wrapText="1"/>
    </xf>
    <xf numFmtId="0" fontId="3" fillId="0" borderId="2" xfId="0" applyFont="1" applyBorder="1" applyAlignment="1">
      <alignment horizontal="justify" vertical="center" wrapText="1"/>
    </xf>
    <xf numFmtId="3" fontId="3" fillId="0" borderId="2" xfId="0" applyNumberFormat="1" applyFont="1" applyBorder="1" applyAlignment="1">
      <alignment horizontal="justify" vertical="center" wrapText="1"/>
    </xf>
    <xf numFmtId="0" fontId="3" fillId="0" borderId="4"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0" xfId="0" applyFont="1" applyAlignment="1">
      <alignment horizontal="justify" vertical="center" wrapText="1"/>
    </xf>
    <xf numFmtId="0" fontId="3" fillId="0" borderId="0" xfId="0" applyFont="1" applyAlignment="1">
      <alignment horizontal="justify" vertical="center"/>
    </xf>
    <xf numFmtId="3"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3" fontId="3" fillId="0" borderId="2"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0" xfId="0" applyFont="1" applyAlignment="1">
      <alignment horizontal="justify" vertical="center"/>
    </xf>
    <xf numFmtId="0" fontId="7" fillId="0" borderId="0" xfId="0" applyFont="1"/>
    <xf numFmtId="0" fontId="3" fillId="0" borderId="14"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15" xfId="0" applyFont="1" applyBorder="1" applyAlignment="1">
      <alignment horizontal="justify" vertical="center" wrapText="1"/>
    </xf>
    <xf numFmtId="0" fontId="8" fillId="0" borderId="15" xfId="0" applyFont="1" applyBorder="1" applyAlignment="1">
      <alignment horizontal="justify" vertical="center" wrapText="1"/>
    </xf>
    <xf numFmtId="0" fontId="0" fillId="0" borderId="15" xfId="0" applyBorder="1" applyAlignment="1">
      <alignment vertical="top" wrapText="1"/>
    </xf>
    <xf numFmtId="0" fontId="8" fillId="0" borderId="10" xfId="0" applyFont="1" applyBorder="1" applyAlignment="1">
      <alignment horizontal="justify" vertical="center" wrapText="1"/>
    </xf>
    <xf numFmtId="0" fontId="8" fillId="0" borderId="4" xfId="0" applyFont="1" applyBorder="1" applyAlignment="1">
      <alignment horizontal="justify" vertical="center" wrapText="1"/>
    </xf>
    <xf numFmtId="6" fontId="0" fillId="0" borderId="0" xfId="0" applyNumberFormat="1"/>
    <xf numFmtId="0" fontId="8" fillId="0" borderId="14" xfId="0" applyFont="1" applyBorder="1" applyAlignment="1">
      <alignment horizontal="justify" vertical="center"/>
    </xf>
    <xf numFmtId="0" fontId="0" fillId="0" borderId="14" xfId="0" applyBorder="1"/>
    <xf numFmtId="6" fontId="8" fillId="0" borderId="14"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8" fillId="0" borderId="16" xfId="0" applyFont="1" applyBorder="1" applyAlignment="1">
      <alignment horizontal="justify" vertical="center"/>
    </xf>
    <xf numFmtId="0" fontId="8" fillId="0" borderId="17" xfId="0" applyFont="1" applyBorder="1" applyAlignment="1">
      <alignment horizontal="justify" vertical="center"/>
    </xf>
    <xf numFmtId="0" fontId="0" fillId="0" borderId="17" xfId="0" applyBorder="1"/>
    <xf numFmtId="0" fontId="0" fillId="0" borderId="18" xfId="0" applyBorder="1"/>
    <xf numFmtId="0" fontId="8" fillId="0" borderId="19" xfId="0" applyFont="1" applyBorder="1" applyAlignment="1">
      <alignment horizontal="justify" vertical="center"/>
    </xf>
    <xf numFmtId="6" fontId="8" fillId="0" borderId="19" xfId="0" applyNumberFormat="1" applyFont="1" applyBorder="1" applyAlignment="1">
      <alignment horizontal="center" vertical="center" wrapText="1"/>
    </xf>
    <xf numFmtId="6" fontId="8" fillId="0" borderId="19" xfId="0" applyNumberFormat="1" applyFont="1" applyBorder="1" applyAlignment="1">
      <alignment vertical="center" wrapText="1"/>
    </xf>
    <xf numFmtId="0" fontId="8" fillId="0" borderId="21" xfId="0" applyFont="1" applyBorder="1" applyAlignment="1">
      <alignment horizontal="justify" vertical="center"/>
    </xf>
    <xf numFmtId="0" fontId="8" fillId="0" borderId="24" xfId="0" applyFont="1" applyBorder="1" applyAlignment="1">
      <alignment horizontal="justify" vertical="center"/>
    </xf>
    <xf numFmtId="0" fontId="8" fillId="0" borderId="25" xfId="0" applyFont="1" applyBorder="1" applyAlignment="1">
      <alignment horizontal="justify" vertical="center"/>
    </xf>
    <xf numFmtId="0" fontId="0" fillId="0" borderId="25" xfId="0" applyBorder="1"/>
    <xf numFmtId="0" fontId="0" fillId="0" borderId="26" xfId="0" applyBorder="1"/>
    <xf numFmtId="6" fontId="8" fillId="0" borderId="21" xfId="0" applyNumberFormat="1" applyFont="1" applyBorder="1" applyAlignment="1">
      <alignment horizontal="center" vertical="center" wrapText="1"/>
    </xf>
    <xf numFmtId="0" fontId="3" fillId="0" borderId="22" xfId="0" applyFont="1" applyBorder="1" applyAlignment="1">
      <alignment horizontal="center" vertical="center" wrapText="1"/>
    </xf>
    <xf numFmtId="6" fontId="8" fillId="0" borderId="23" xfId="0" applyNumberFormat="1" applyFont="1" applyBorder="1" applyAlignment="1">
      <alignment horizontal="center" vertical="center" wrapText="1"/>
    </xf>
    <xf numFmtId="0" fontId="8" fillId="0" borderId="22" xfId="0" applyFont="1" applyBorder="1" applyAlignment="1">
      <alignment horizontal="center" vertical="center" wrapText="1"/>
    </xf>
    <xf numFmtId="3" fontId="3" fillId="0" borderId="3" xfId="0" applyNumberFormat="1" applyFont="1" applyBorder="1" applyAlignment="1">
      <alignment horizontal="justify" vertical="center" wrapText="1"/>
    </xf>
    <xf numFmtId="3" fontId="3" fillId="0" borderId="4" xfId="0" applyNumberFormat="1" applyFont="1" applyBorder="1" applyAlignment="1">
      <alignment horizontal="justify" vertical="center" wrapText="1"/>
    </xf>
    <xf numFmtId="0" fontId="3" fillId="0" borderId="3" xfId="0" applyFont="1" applyBorder="1" applyAlignment="1">
      <alignment horizontal="justify" vertical="center" wrapText="1"/>
    </xf>
    <xf numFmtId="0" fontId="13" fillId="0" borderId="0" xfId="0" applyFont="1"/>
    <xf numFmtId="1" fontId="0" fillId="0" borderId="0" xfId="0" applyNumberFormat="1"/>
    <xf numFmtId="3" fontId="3" fillId="0" borderId="6" xfId="0" applyNumberFormat="1" applyFont="1" applyBorder="1" applyAlignment="1">
      <alignment horizontal="justify" vertical="center" wrapText="1"/>
    </xf>
    <xf numFmtId="3" fontId="14" fillId="0" borderId="1" xfId="0" applyNumberFormat="1" applyFont="1" applyBorder="1" applyAlignment="1">
      <alignment vertical="center" wrapText="1"/>
    </xf>
    <xf numFmtId="4" fontId="3" fillId="0" borderId="1" xfId="0" applyNumberFormat="1" applyFont="1" applyBorder="1" applyAlignment="1">
      <alignment vertical="center" wrapText="1"/>
    </xf>
    <xf numFmtId="4" fontId="15" fillId="0" borderId="2" xfId="0" applyNumberFormat="1" applyFont="1" applyBorder="1" applyAlignment="1">
      <alignment vertical="center" wrapText="1"/>
    </xf>
    <xf numFmtId="3" fontId="15" fillId="0" borderId="2" xfId="0" applyNumberFormat="1" applyFont="1" applyBorder="1" applyAlignment="1">
      <alignment vertical="center" wrapText="1"/>
    </xf>
    <xf numFmtId="4" fontId="10" fillId="0" borderId="1" xfId="0" applyNumberFormat="1" applyFont="1" applyBorder="1" applyAlignment="1">
      <alignment vertical="center" wrapText="1"/>
    </xf>
    <xf numFmtId="43" fontId="0" fillId="0" borderId="0" xfId="1" applyFont="1"/>
    <xf numFmtId="0" fontId="18" fillId="0" borderId="0" xfId="0" applyFont="1"/>
    <xf numFmtId="3" fontId="18" fillId="0" borderId="0" xfId="0" applyNumberFormat="1" applyFont="1"/>
    <xf numFmtId="6" fontId="18" fillId="0" borderId="0" xfId="0" applyNumberFormat="1" applyFont="1"/>
    <xf numFmtId="0" fontId="20" fillId="0" borderId="0" xfId="0" applyFont="1"/>
    <xf numFmtId="0" fontId="21" fillId="0" borderId="0" xfId="0" applyFont="1"/>
    <xf numFmtId="6" fontId="20" fillId="0" borderId="0" xfId="0" applyNumberFormat="1" applyFont="1"/>
    <xf numFmtId="0" fontId="18" fillId="0" borderId="14" xfId="0" applyFont="1" applyBorder="1"/>
    <xf numFmtId="3" fontId="18" fillId="0" borderId="14" xfId="0" applyNumberFormat="1" applyFont="1" applyBorder="1"/>
    <xf numFmtId="0" fontId="22" fillId="0" borderId="0" xfId="0" applyFont="1"/>
    <xf numFmtId="3" fontId="22" fillId="0" borderId="0" xfId="0" applyNumberFormat="1" applyFont="1"/>
    <xf numFmtId="9" fontId="0" fillId="0" borderId="0" xfId="0" applyNumberFormat="1"/>
    <xf numFmtId="164" fontId="18" fillId="0" borderId="0" xfId="1" applyNumberFormat="1" applyFont="1"/>
    <xf numFmtId="164" fontId="0" fillId="0" borderId="0" xfId="1" applyNumberFormat="1" applyFont="1"/>
    <xf numFmtId="164" fontId="1" fillId="0" borderId="0" xfId="1" applyNumberFormat="1" applyFont="1"/>
    <xf numFmtId="0" fontId="3" fillId="0" borderId="8" xfId="0" applyFont="1" applyBorder="1" applyAlignment="1">
      <alignment horizontal="justify" vertical="center" wrapText="1"/>
    </xf>
    <xf numFmtId="6" fontId="0" fillId="0" borderId="14" xfId="0" applyNumberFormat="1" applyBorder="1"/>
    <xf numFmtId="6" fontId="23" fillId="0" borderId="14" xfId="0" applyNumberFormat="1" applyFont="1" applyBorder="1"/>
    <xf numFmtId="6" fontId="23" fillId="0" borderId="0" xfId="0" applyNumberFormat="1" applyFont="1"/>
    <xf numFmtId="0" fontId="23" fillId="0" borderId="0" xfId="0" applyFont="1" applyAlignment="1">
      <alignment horizontal="center"/>
    </xf>
    <xf numFmtId="6" fontId="23" fillId="0" borderId="20" xfId="0" applyNumberFormat="1" applyFont="1" applyBorder="1" applyAlignment="1">
      <alignment horizontal="center"/>
    </xf>
    <xf numFmtId="0" fontId="23" fillId="0" borderId="22" xfId="0" applyFont="1" applyBorder="1" applyAlignment="1">
      <alignment horizontal="center"/>
    </xf>
    <xf numFmtId="0" fontId="23" fillId="0" borderId="23" xfId="0" applyFont="1" applyBorder="1" applyAlignment="1">
      <alignment horizontal="center"/>
    </xf>
    <xf numFmtId="3" fontId="3" fillId="0" borderId="8" xfId="0" applyNumberFormat="1" applyFont="1" applyBorder="1" applyAlignment="1">
      <alignment horizontal="justify" vertical="center" wrapText="1"/>
    </xf>
    <xf numFmtId="3" fontId="0" fillId="0" borderId="14" xfId="0" applyNumberFormat="1" applyBorder="1"/>
    <xf numFmtId="3" fontId="20" fillId="0" borderId="0" xfId="0" applyNumberFormat="1" applyFont="1"/>
    <xf numFmtId="0" fontId="23" fillId="0" borderId="0" xfId="0" applyFont="1"/>
    <xf numFmtId="3" fontId="23" fillId="0" borderId="0" xfId="0" applyNumberFormat="1" applyFont="1"/>
    <xf numFmtId="0" fontId="0" fillId="0" borderId="0" xfId="0" applyAlignment="1">
      <alignment vertical="top" wrapText="1"/>
    </xf>
    <xf numFmtId="0" fontId="8" fillId="0" borderId="27" xfId="0" applyFont="1" applyBorder="1" applyAlignment="1">
      <alignment horizontal="justify" vertical="center" wrapText="1"/>
    </xf>
    <xf numFmtId="0" fontId="4" fillId="0" borderId="0" xfId="0" applyFont="1" applyAlignment="1">
      <alignment horizontal="justify" vertical="center" wrapText="1"/>
    </xf>
    <xf numFmtId="3" fontId="3" fillId="0" borderId="28" xfId="0" applyNumberFormat="1" applyFont="1" applyBorder="1" applyAlignment="1">
      <alignment horizontal="justify" vertical="center" wrapText="1"/>
    </xf>
    <xf numFmtId="0" fontId="3" fillId="0" borderId="29" xfId="0" applyFont="1" applyBorder="1" applyAlignment="1">
      <alignment horizontal="justify" vertical="center" wrapText="1"/>
    </xf>
    <xf numFmtId="3" fontId="3" fillId="0" borderId="29" xfId="0" applyNumberFormat="1" applyFont="1" applyBorder="1" applyAlignment="1">
      <alignment horizontal="justify" vertical="center" wrapText="1"/>
    </xf>
    <xf numFmtId="3" fontId="3" fillId="0" borderId="14" xfId="0" applyNumberFormat="1" applyFont="1" applyBorder="1" applyAlignment="1">
      <alignment horizontal="justify" vertical="center" wrapText="1"/>
    </xf>
    <xf numFmtId="0" fontId="18" fillId="0" borderId="0" xfId="0" applyFont="1" applyAlignment="1">
      <alignment horizontal="center"/>
    </xf>
    <xf numFmtId="0" fontId="3" fillId="0" borderId="0" xfId="0" applyFont="1" applyAlignment="1">
      <alignment horizontal="center" vertical="center" wrapText="1"/>
    </xf>
    <xf numFmtId="6" fontId="8" fillId="0" borderId="20" xfId="0" applyNumberFormat="1" applyFont="1" applyBorder="1" applyAlignment="1">
      <alignment horizontal="center" vertical="center" wrapText="1"/>
    </xf>
    <xf numFmtId="4" fontId="7" fillId="0" borderId="0" xfId="0" applyNumberFormat="1" applyFont="1"/>
    <xf numFmtId="0" fontId="25" fillId="0" borderId="2" xfId="0" applyFont="1" applyBorder="1" applyAlignment="1">
      <alignment vertical="center" wrapText="1"/>
    </xf>
    <xf numFmtId="0" fontId="25" fillId="0" borderId="2" xfId="0" applyFont="1" applyBorder="1" applyAlignment="1">
      <alignment horizontal="center" vertical="center" wrapText="1"/>
    </xf>
    <xf numFmtId="0" fontId="3" fillId="0" borderId="11"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2" xfId="0" applyFont="1" applyBorder="1" applyAlignment="1">
      <alignment horizontal="justify" vertical="center" wrapText="1"/>
    </xf>
    <xf numFmtId="0" fontId="2" fillId="0" borderId="0" xfId="0" applyFont="1" applyAlignment="1">
      <alignment horizontal="justify"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0" xfId="0" applyFont="1" applyAlignment="1">
      <alignment horizontal="justify" vertical="center" wrapText="1"/>
    </xf>
    <xf numFmtId="0" fontId="3" fillId="0" borderId="10"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4"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8"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3" fillId="0" borderId="7" xfId="0" applyFont="1" applyBorder="1" applyAlignment="1">
      <alignment horizontal="justify"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2" xfId="0" applyFont="1" applyBorder="1" applyAlignment="1">
      <alignment horizontal="justify" vertical="center"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4" xfId="0" applyFont="1" applyBorder="1" applyAlignment="1">
      <alignment vertical="top"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2" xfId="0" applyFont="1" applyBorder="1" applyAlignment="1">
      <alignment vertical="center" wrapText="1"/>
    </xf>
    <xf numFmtId="0" fontId="3" fillId="0" borderId="11" xfId="0" applyFont="1"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4" fillId="0" borderId="7"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4" xfId="0" applyFont="1" applyBorder="1" applyAlignment="1">
      <alignment horizontal="justify" vertical="center" wrapText="1"/>
    </xf>
    <xf numFmtId="3" fontId="2" fillId="0" borderId="11" xfId="0" applyNumberFormat="1" applyFont="1" applyBorder="1" applyAlignment="1">
      <alignment horizontal="justify" vertical="center" wrapText="1"/>
    </xf>
    <xf numFmtId="3" fontId="2" fillId="0" borderId="12" xfId="0" applyNumberFormat="1" applyFont="1" applyBorder="1" applyAlignment="1">
      <alignment horizontal="justify" vertical="center" wrapText="1"/>
    </xf>
    <xf numFmtId="3" fontId="2" fillId="0" borderId="13" xfId="0" applyNumberFormat="1" applyFont="1" applyBorder="1" applyAlignment="1">
      <alignment horizontal="justify" vertical="center" wrapText="1"/>
    </xf>
    <xf numFmtId="3" fontId="2" fillId="0" borderId="7" xfId="0" applyNumberFormat="1" applyFont="1" applyBorder="1" applyAlignment="1">
      <alignment horizontal="justify" vertical="center" wrapText="1"/>
    </xf>
    <xf numFmtId="3" fontId="2" fillId="0" borderId="8" xfId="0" applyNumberFormat="1" applyFont="1" applyBorder="1" applyAlignment="1">
      <alignment horizontal="justify" vertical="center" wrapText="1"/>
    </xf>
    <xf numFmtId="3" fontId="2" fillId="0" borderId="4" xfId="0" applyNumberFormat="1" applyFont="1" applyBorder="1" applyAlignment="1">
      <alignment horizontal="justify" vertical="center" wrapText="1"/>
    </xf>
    <xf numFmtId="0" fontId="2" fillId="0" borderId="9" xfId="0" applyFont="1" applyBorder="1" applyAlignment="1">
      <alignment horizontal="justify" vertical="center" wrapText="1"/>
    </xf>
    <xf numFmtId="0" fontId="2" fillId="0" borderId="0" xfId="0" applyFont="1" applyAlignment="1">
      <alignment horizontal="justify" vertical="center" wrapText="1"/>
    </xf>
    <xf numFmtId="0" fontId="2" fillId="0" borderId="10" xfId="0" applyFont="1" applyBorder="1" applyAlignment="1">
      <alignment horizontal="justify" vertical="center" wrapText="1"/>
    </xf>
    <xf numFmtId="0" fontId="13" fillId="0" borderId="8" xfId="0" applyFont="1" applyBorder="1"/>
    <xf numFmtId="0" fontId="4" fillId="0" borderId="11"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3" fillId="0" borderId="30" xfId="0" applyFont="1" applyBorder="1" applyAlignment="1">
      <alignment horizontal="justify" vertical="center" wrapText="1"/>
    </xf>
    <xf numFmtId="0" fontId="11" fillId="0" borderId="8" xfId="0" applyFont="1" applyBorder="1"/>
    <xf numFmtId="0" fontId="12" fillId="0" borderId="8" xfId="0" applyFont="1" applyBorder="1"/>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7" fillId="0" borderId="8" xfId="0" applyFont="1" applyBorder="1"/>
    <xf numFmtId="0" fontId="10" fillId="0" borderId="5"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2" xfId="0" applyFont="1" applyBorder="1" applyAlignment="1">
      <alignment horizontal="justify" vertical="center" wrapText="1"/>
    </xf>
    <xf numFmtId="3" fontId="8" fillId="0" borderId="14" xfId="0" applyNumberFormat="1" applyFont="1" applyBorder="1" applyAlignment="1">
      <alignment horizontal="justify" vertical="center" wrapText="1"/>
    </xf>
    <xf numFmtId="0" fontId="8" fillId="0" borderId="14" xfId="0" applyFont="1" applyBorder="1" applyAlignment="1">
      <alignment horizontal="justify" vertical="center" wrapText="1"/>
    </xf>
    <xf numFmtId="0" fontId="8" fillId="0" borderId="14" xfId="0" applyFont="1" applyBorder="1" applyAlignment="1">
      <alignment horizontal="center" vertical="center" wrapText="1"/>
    </xf>
    <xf numFmtId="3" fontId="24" fillId="0" borderId="14" xfId="0" applyNumberFormat="1" applyFont="1" applyBorder="1" applyAlignment="1">
      <alignment horizontal="center" vertical="center" wrapText="1"/>
    </xf>
    <xf numFmtId="0" fontId="24" fillId="0" borderId="14"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3" fillId="0" borderId="10" xfId="0" applyFont="1" applyBorder="1" applyAlignment="1">
      <alignment vertical="center" wrapText="1"/>
    </xf>
    <xf numFmtId="0" fontId="14" fillId="0" borderId="7" xfId="0" applyFont="1" applyBorder="1" applyAlignment="1">
      <alignment vertical="center" wrapText="1"/>
    </xf>
    <xf numFmtId="0" fontId="14" fillId="0" borderId="8" xfId="0" applyFont="1" applyBorder="1" applyAlignment="1">
      <alignment vertical="center" wrapText="1"/>
    </xf>
    <xf numFmtId="0" fontId="14" fillId="0" borderId="4" xfId="0" applyFont="1" applyBorder="1" applyAlignment="1">
      <alignment vertical="center" wrapText="1"/>
    </xf>
    <xf numFmtId="0" fontId="15" fillId="0" borderId="9" xfId="0" applyFont="1" applyBorder="1" applyAlignment="1">
      <alignment horizontal="justify" vertical="center" wrapText="1"/>
    </xf>
    <xf numFmtId="0" fontId="15" fillId="0" borderId="0" xfId="0" applyFont="1" applyAlignment="1">
      <alignment horizontal="justify" vertical="center" wrapText="1"/>
    </xf>
    <xf numFmtId="0" fontId="15" fillId="0" borderId="10" xfId="0" applyFont="1" applyBorder="1" applyAlignment="1">
      <alignment horizontal="justify" vertical="center" wrapText="1"/>
    </xf>
    <xf numFmtId="0" fontId="14" fillId="0" borderId="9" xfId="0" applyFont="1" applyBorder="1" applyAlignment="1">
      <alignment horizontal="justify" vertical="center" wrapText="1"/>
    </xf>
    <xf numFmtId="0" fontId="14" fillId="0" borderId="0" xfId="0" applyFont="1" applyAlignment="1">
      <alignment horizontal="justify" vertical="center" wrapText="1"/>
    </xf>
    <xf numFmtId="0" fontId="14" fillId="0" borderId="10" xfId="0" applyFont="1" applyBorder="1" applyAlignment="1">
      <alignment horizontal="justify" vertical="center" wrapText="1"/>
    </xf>
    <xf numFmtId="0" fontId="3" fillId="0" borderId="9" xfId="0" applyFont="1" applyBorder="1" applyAlignment="1">
      <alignment vertical="top" wrapText="1"/>
    </xf>
    <xf numFmtId="0" fontId="3" fillId="0" borderId="0" xfId="0" applyFont="1" applyAlignment="1">
      <alignment vertical="top" wrapText="1"/>
    </xf>
    <xf numFmtId="0" fontId="3" fillId="0" borderId="10" xfId="0" applyFont="1" applyBorder="1" applyAlignment="1">
      <alignment vertical="top" wrapText="1"/>
    </xf>
    <xf numFmtId="0" fontId="2" fillId="0" borderId="11" xfId="0" applyFont="1" applyBorder="1" applyAlignment="1">
      <alignment vertical="top" wrapText="1"/>
    </xf>
    <xf numFmtId="0" fontId="2" fillId="0" borderId="12" xfId="0" applyFont="1" applyBorder="1" applyAlignment="1">
      <alignment vertical="top" wrapText="1"/>
    </xf>
    <xf numFmtId="0" fontId="2" fillId="0" borderId="13" xfId="0" applyFont="1" applyBorder="1" applyAlignment="1">
      <alignment vertical="top"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4" xfId="0" applyFont="1" applyBorder="1" applyAlignment="1">
      <alignment vertical="center" wrapText="1"/>
    </xf>
    <xf numFmtId="0" fontId="10" fillId="0" borderId="7" xfId="0" applyFont="1" applyBorder="1" applyAlignment="1">
      <alignment horizontal="justify" vertical="center" wrapText="1"/>
    </xf>
    <xf numFmtId="0" fontId="10" fillId="0" borderId="8" xfId="0" applyFont="1" applyBorder="1" applyAlignment="1">
      <alignment horizontal="justify" vertical="center" wrapText="1"/>
    </xf>
    <xf numFmtId="0" fontId="10" fillId="0" borderId="4" xfId="0" applyFont="1" applyBorder="1" applyAlignment="1">
      <alignment horizontal="justify" vertical="center"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4" xfId="0" applyFont="1" applyBorder="1" applyAlignment="1">
      <alignment vertical="top"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14" fillId="0" borderId="9" xfId="0" applyFont="1" applyBorder="1" applyAlignment="1">
      <alignment vertical="center" wrapText="1"/>
    </xf>
    <xf numFmtId="0" fontId="14" fillId="0" borderId="0" xfId="0" applyFont="1" applyAlignment="1">
      <alignment vertical="center" wrapText="1"/>
    </xf>
    <xf numFmtId="0" fontId="14" fillId="0" borderId="10" xfId="0" applyFont="1" applyBorder="1" applyAlignment="1">
      <alignment vertical="center" wrapText="1"/>
    </xf>
    <xf numFmtId="0" fontId="15" fillId="0" borderId="7" xfId="0" applyFont="1" applyBorder="1" applyAlignment="1">
      <alignment vertical="center" wrapText="1"/>
    </xf>
    <xf numFmtId="0" fontId="15" fillId="0" borderId="8" xfId="0" applyFont="1" applyBorder="1" applyAlignment="1">
      <alignment vertical="center" wrapText="1"/>
    </xf>
    <xf numFmtId="0" fontId="15" fillId="0" borderId="4" xfId="0" applyFont="1" applyBorder="1" applyAlignment="1">
      <alignment vertical="center"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2" xfId="0" applyFont="1" applyBorder="1" applyAlignment="1">
      <alignment vertical="top"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2" xfId="0" applyFont="1" applyBorder="1" applyAlignment="1">
      <alignment vertical="center" wrapText="1"/>
    </xf>
    <xf numFmtId="0" fontId="26" fillId="0" borderId="0" xfId="0" applyFont="1"/>
    <xf numFmtId="0" fontId="27" fillId="0" borderId="0" xfId="0" applyFont="1"/>
    <xf numFmtId="0" fontId="3" fillId="0" borderId="1" xfId="0" applyNumberFormat="1" applyFont="1" applyBorder="1" applyAlignment="1">
      <alignment horizontal="justify" vertical="center" wrapText="1"/>
    </xf>
    <xf numFmtId="0" fontId="28" fillId="0" borderId="10" xfId="0" applyFont="1" applyBorder="1" applyAlignment="1">
      <alignment horizontal="justify" vertical="center" wrapText="1"/>
    </xf>
    <xf numFmtId="3" fontId="0" fillId="0" borderId="14" xfId="0" applyNumberFormat="1" applyBorder="1" applyAlignment="1">
      <alignment horizontal="center"/>
    </xf>
    <xf numFmtId="6" fontId="14" fillId="0" borderId="14" xfId="0" applyNumberFormat="1" applyFont="1" applyBorder="1" applyAlignment="1">
      <alignment horizontal="center" vertical="center" wrapText="1"/>
    </xf>
    <xf numFmtId="0" fontId="0" fillId="0" borderId="14" xfId="0" applyFont="1" applyBorder="1" applyAlignment="1">
      <alignment horizontal="center"/>
    </xf>
    <xf numFmtId="0" fontId="14" fillId="0" borderId="14" xfId="0" applyFont="1" applyBorder="1" applyAlignment="1">
      <alignment horizontal="center" vertical="center" wrapText="1"/>
    </xf>
    <xf numFmtId="3" fontId="24" fillId="0" borderId="0" xfId="0" applyNumberFormat="1" applyFont="1" applyAlignment="1">
      <alignment horizontal="justify" vertical="center"/>
    </xf>
    <xf numFmtId="1" fontId="23" fillId="0" borderId="0" xfId="0" applyNumberFormat="1" applyFont="1" applyAlignment="1">
      <alignment horizontal="center"/>
    </xf>
    <xf numFmtId="0" fontId="25" fillId="0" borderId="0" xfId="0" applyFont="1" applyAlignment="1">
      <alignment horizontal="justify" vertical="center" wrapText="1"/>
    </xf>
    <xf numFmtId="0" fontId="29" fillId="0" borderId="0" xfId="0" applyFont="1" applyAlignment="1">
      <alignment horizontal="center" vertical="center" wrapText="1"/>
    </xf>
    <xf numFmtId="0" fontId="25" fillId="0" borderId="0" xfId="0" applyFont="1" applyAlignment="1">
      <alignment horizontal="center" vertical="center" wrapText="1"/>
    </xf>
    <xf numFmtId="6" fontId="29" fillId="0" borderId="20" xfId="0" applyNumberFormat="1" applyFont="1" applyBorder="1" applyAlignment="1">
      <alignment horizontal="center" vertical="center" wrapText="1"/>
    </xf>
    <xf numFmtId="6" fontId="25" fillId="0" borderId="20" xfId="0" applyNumberFormat="1" applyFont="1" applyBorder="1" applyAlignment="1">
      <alignment horizontal="center" vertical="center" wrapText="1"/>
    </xf>
    <xf numFmtId="4" fontId="30" fillId="0" borderId="2" xfId="0" applyNumberFormat="1" applyFont="1" applyBorder="1" applyAlignment="1">
      <alignment vertical="center" wrapText="1"/>
    </xf>
    <xf numFmtId="0" fontId="30" fillId="0" borderId="2" xfId="0" applyFont="1" applyBorder="1" applyAlignment="1">
      <alignment vertical="center" wrapText="1"/>
    </xf>
    <xf numFmtId="0" fontId="30" fillId="0" borderId="2" xfId="0" applyFont="1" applyBorder="1" applyAlignment="1">
      <alignment horizontal="center" vertical="center" wrapText="1"/>
    </xf>
    <xf numFmtId="4" fontId="31" fillId="0" borderId="2" xfId="0" applyNumberFormat="1" applyFont="1" applyBorder="1" applyAlignment="1">
      <alignment vertical="center" wrapText="1"/>
    </xf>
  </cellXfs>
  <cellStyles count="2">
    <cellStyle name="Normal" xfId="0" builtinId="0"/>
    <cellStyle name="Virgulă"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9</xdr:col>
      <xdr:colOff>419100</xdr:colOff>
      <xdr:row>3</xdr:row>
      <xdr:rowOff>129540</xdr:rowOff>
    </xdr:from>
    <xdr:ext cx="3322320" cy="7505700"/>
    <xdr:sp macro="" textlink="">
      <xdr:nvSpPr>
        <xdr:cNvPr id="2" name="CasetăText 1">
          <a:extLst>
            <a:ext uri="{FF2B5EF4-FFF2-40B4-BE49-F238E27FC236}">
              <a16:creationId xmlns:a16="http://schemas.microsoft.com/office/drawing/2014/main" id="{6CAB6232-9A68-053E-9CDE-474A204A328C}"/>
            </a:ext>
          </a:extLst>
        </xdr:cNvPr>
        <xdr:cNvSpPr txBox="1"/>
      </xdr:nvSpPr>
      <xdr:spPr>
        <a:xfrm>
          <a:off x="10675620" y="693420"/>
          <a:ext cx="3322320" cy="7505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ct val="107000"/>
            </a:lnSpc>
            <a:spcAft>
              <a:spcPts val="600"/>
            </a:spcAft>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EXEMPLUL 1: </a:t>
          </a:r>
          <a:r>
            <a:rPr lang="en-US" sz="1100">
              <a:effectLst/>
              <a:latin typeface="Times New Roman" panose="02020603050405020304" pitchFamily="18" charset="0"/>
              <a:ea typeface="Calibri" panose="020F0502020204030204" pitchFamily="34" charset="0"/>
              <a:cs typeface="Times New Roman" panose="02020603050405020304" pitchFamily="18" charset="0"/>
            </a:rPr>
            <a:t>În anul N s-a constituit societatea LARA, cheltuielile de constituire în sumă de 5.000 lei fiind înregistrate pe data de 01.02.N.</a:t>
          </a:r>
          <a:endParaRPr lang="ro-RO"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60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LARA dezvoltă un studiu pentru obţinerea unui vaccin. </a:t>
          </a:r>
          <a:r>
            <a:rPr lang="de-DE" sz="1100">
              <a:effectLst/>
              <a:latin typeface="Times New Roman" panose="02020603050405020304" pitchFamily="18" charset="0"/>
              <a:ea typeface="Calibri" panose="020F0502020204030204" pitchFamily="34" charset="0"/>
              <a:cs typeface="Times New Roman" panose="02020603050405020304" pitchFamily="18" charset="0"/>
            </a:rPr>
            <a:t>Cheltuielile de dezvoltare sunt în valoare de 200.000 lei. Pe data de 25.04.N, societatea a obţinut produsul şi îl înregistrază la Oficiul de Stat pentru Invenţii şi Mărci (OSIM), plătind o taxă de 4.000 lei, produsul fiind protejat pe 3 ani. </a:t>
          </a:r>
          <a:r>
            <a:rPr lang="en-US" sz="1100">
              <a:effectLst/>
              <a:latin typeface="Times New Roman" panose="02020603050405020304" pitchFamily="18" charset="0"/>
              <a:ea typeface="Calibri" panose="020F0502020204030204" pitchFamily="34" charset="0"/>
              <a:cs typeface="Times New Roman" panose="02020603050405020304" pitchFamily="18" charset="0"/>
            </a:rPr>
            <a:t>Societatea a obţinut astfel dreptul de a vinde licenţa de fabricare a produsului pe o perioadă de 3 ani. La data de 31.12. N datorită vânzărilor record a licenței de fabricare a vaccinului, societatea decide să reevalueze licența, valoarea justă stabilită de un evaluator autorizat este de 300.000 lei. Potrivit </a:t>
          </a:r>
          <a:r>
            <a:rPr lang="en-US" sz="1100" i="1">
              <a:effectLst/>
              <a:latin typeface="Times New Roman" panose="02020603050405020304" pitchFamily="18" charset="0"/>
              <a:ea typeface="Calibri" panose="020F0502020204030204" pitchFamily="34" charset="0"/>
              <a:cs typeface="Times New Roman" panose="02020603050405020304" pitchFamily="18" charset="0"/>
            </a:rPr>
            <a:t>Manualului de politici contabile conforme cu IFRS</a:t>
          </a:r>
          <a:r>
            <a:rPr lang="en-US" sz="1100">
              <a:effectLst/>
              <a:latin typeface="Times New Roman" panose="02020603050405020304" pitchFamily="18" charset="0"/>
              <a:ea typeface="Calibri" panose="020F0502020204030204" pitchFamily="34" charset="0"/>
              <a:cs typeface="Times New Roman" panose="02020603050405020304" pitchFamily="18" charset="0"/>
            </a:rPr>
            <a:t>, licența se amortizează din luna recunoașterii acesteia. </a:t>
          </a:r>
          <a:endParaRPr lang="ro-RO"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60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Pe data de 18.05.N, LARA achiziționează 70% din societatea Beta plătind suma de 400.000 lei. Bilanțul societății Beta la data achiziției cuprinde: total active 780.000 lei; total datorii 325.000 lei. La data achiziției valoarea justă a activului a fost evaluată la 840.000 lei. La sfârșitul anului N se constată pentru fondul comercial o depreciere în sumă de 4.000 lei.</a:t>
          </a:r>
          <a:endParaRPr lang="ro-RO" sz="1050">
            <a:effectLst/>
            <a:latin typeface="Calibri" panose="020F0502020204030204" pitchFamily="34" charset="0"/>
            <a:ea typeface="Calibri" panose="020F0502020204030204" pitchFamily="34" charset="0"/>
            <a:cs typeface="Times New Roman" panose="02020603050405020304" pitchFamily="18" charset="0"/>
          </a:endParaRPr>
        </a:p>
        <a:p>
          <a:pPr marR="71755" algn="just" fontAlgn="ctr">
            <a:lnSpc>
              <a:spcPct val="107000"/>
            </a:lnSpc>
            <a:spcAft>
              <a:spcPts val="600"/>
            </a:spcAft>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SE CERE:</a:t>
          </a:r>
          <a:endParaRPr lang="ro-RO" sz="1050">
            <a:effectLst/>
            <a:latin typeface="Calibri" panose="020F0502020204030204" pitchFamily="34" charset="0"/>
            <a:ea typeface="Calibri" panose="020F0502020204030204" pitchFamily="34" charset="0"/>
            <a:cs typeface="Times New Roman" panose="02020603050405020304" pitchFamily="18" charset="0"/>
          </a:endParaRPr>
        </a:p>
        <a:p>
          <a:pPr marR="71755" algn="just" fontAlgn="ctr">
            <a:lnSpc>
              <a:spcPct val="107000"/>
            </a:lnSpc>
            <a:spcAft>
              <a:spcPts val="600"/>
            </a:spcAft>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 Prezentați conform OMFP 1802/2014 și IAS 38 înregistrările contabile aferente:</a:t>
          </a:r>
          <a:endParaRPr lang="ro-RO" sz="1050">
            <a:effectLst/>
            <a:latin typeface="Calibri" panose="020F0502020204030204" pitchFamily="34" charset="0"/>
            <a:ea typeface="Calibri" panose="020F0502020204030204" pitchFamily="34" charset="0"/>
            <a:cs typeface="Times New Roman" panose="02020603050405020304" pitchFamily="18" charset="0"/>
          </a:endParaRPr>
        </a:p>
        <a:p>
          <a:pPr marL="342900" marR="71755" lvl="0" indent="-342900" algn="just" fontAlgn="ctr">
            <a:lnSpc>
              <a:spcPct val="107000"/>
            </a:lnSpc>
            <a:spcAft>
              <a:spcPts val="600"/>
            </a:spcAft>
            <a:buFont typeface="+mj-lt"/>
            <a:buAutoNum type="alphaLcParenR"/>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Cheltuielilor de constituire pentru anul N. În varianta aplicării reglementărilor contabile naționale, politica firmei a fost să le capitalizeze și să le amortizeze pe o perioadă de 5 ani.</a:t>
          </a:r>
          <a:endParaRPr lang="ro-RO" sz="1050">
            <a:effectLst/>
            <a:latin typeface="Calibri" panose="020F0502020204030204" pitchFamily="34" charset="0"/>
            <a:ea typeface="Calibri" panose="020F0502020204030204" pitchFamily="34" charset="0"/>
            <a:cs typeface="Times New Roman" panose="02020603050405020304" pitchFamily="18" charset="0"/>
          </a:endParaRPr>
        </a:p>
        <a:p>
          <a:pPr marL="342900" marR="71755" lvl="0" indent="-342900" algn="just" fontAlgn="ctr">
            <a:lnSpc>
              <a:spcPct val="107000"/>
            </a:lnSpc>
            <a:spcAft>
              <a:spcPts val="600"/>
            </a:spcAft>
            <a:buFont typeface="+mj-lt"/>
            <a:buAutoNum type="alphaLcParenR"/>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Studiului pentru obținerea vaccinului pentru anii N și N+1.</a:t>
          </a:r>
          <a:endParaRPr lang="ro-RO" sz="1050">
            <a:effectLst/>
            <a:latin typeface="Calibri" panose="020F0502020204030204" pitchFamily="34" charset="0"/>
            <a:ea typeface="Calibri" panose="020F0502020204030204" pitchFamily="34" charset="0"/>
            <a:cs typeface="Times New Roman" panose="02020603050405020304" pitchFamily="18" charset="0"/>
          </a:endParaRPr>
        </a:p>
        <a:p>
          <a:pPr marL="342900" marR="71755" lvl="0" indent="-342900" algn="just" fontAlgn="ctr">
            <a:lnSpc>
              <a:spcPct val="107000"/>
            </a:lnSpc>
            <a:spcAft>
              <a:spcPts val="600"/>
            </a:spcAft>
            <a:buFont typeface="+mj-lt"/>
            <a:buAutoNum type="alphaLcParenR"/>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Fondului comercial pentru anul N. În varianta aplicării reglementărilor contabile naționale politica firmei este să amortizeze fondul comercial pe o perioadă de 5 ani.</a:t>
          </a:r>
          <a:endParaRPr lang="ro-RO" sz="1050">
            <a:effectLst/>
            <a:latin typeface="Calibri" panose="020F0502020204030204" pitchFamily="34" charset="0"/>
            <a:ea typeface="Calibri" panose="020F0502020204030204" pitchFamily="34" charset="0"/>
            <a:cs typeface="Times New Roman" panose="02020603050405020304" pitchFamily="18" charset="0"/>
          </a:endParaRPr>
        </a:p>
        <a:p>
          <a:endParaRPr lang="ro-RO" sz="1100"/>
        </a:p>
      </xdr:txBody>
    </xdr:sp>
    <xdr:clientData/>
  </xdr:oneCellAnchor>
  <xdr:oneCellAnchor>
    <xdr:from>
      <xdr:col>7</xdr:col>
      <xdr:colOff>76200</xdr:colOff>
      <xdr:row>55</xdr:row>
      <xdr:rowOff>22860</xdr:rowOff>
    </xdr:from>
    <xdr:ext cx="4564380" cy="2438400"/>
    <xdr:sp macro="" textlink="">
      <xdr:nvSpPr>
        <xdr:cNvPr id="3" name="CasetăText 2">
          <a:extLst>
            <a:ext uri="{FF2B5EF4-FFF2-40B4-BE49-F238E27FC236}">
              <a16:creationId xmlns:a16="http://schemas.microsoft.com/office/drawing/2014/main" id="{1108DCCB-F905-FCE2-021B-CA228EBBECB7}"/>
            </a:ext>
          </a:extLst>
        </xdr:cNvPr>
        <xdr:cNvSpPr txBox="1"/>
      </xdr:nvSpPr>
      <xdr:spPr>
        <a:xfrm>
          <a:off x="7749540" y="14028420"/>
          <a:ext cx="4564380" cy="2438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ct val="107000"/>
            </a:lnSpc>
            <a:spcAft>
              <a:spcPts val="600"/>
            </a:spcAft>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EXEMPLUL 2: </a:t>
          </a:r>
          <a:r>
            <a:rPr lang="en-US" sz="1100">
              <a:effectLst/>
              <a:latin typeface="Times New Roman" panose="02020603050405020304" pitchFamily="18" charset="0"/>
              <a:ea typeface="Calibri" panose="020F0502020204030204" pitchFamily="34" charset="0"/>
              <a:cs typeface="Times New Roman" panose="02020603050405020304" pitchFamily="18" charset="0"/>
            </a:rPr>
            <a:t>Domnul Popesccu George este autorul CD-ului </a:t>
          </a:r>
          <a:r>
            <a:rPr lang="en-US" sz="1100" i="1">
              <a:effectLst/>
              <a:latin typeface="Times New Roman" panose="02020603050405020304" pitchFamily="18" charset="0"/>
              <a:ea typeface="Calibri" panose="020F0502020204030204" pitchFamily="34" charset="0"/>
              <a:cs typeface="Times New Roman" panose="02020603050405020304" pitchFamily="18" charset="0"/>
            </a:rPr>
            <a:t>Cântece de petrecere.</a:t>
          </a:r>
          <a:r>
            <a:rPr lang="en-US" sz="1100">
              <a:effectLst/>
              <a:latin typeface="Times New Roman" panose="02020603050405020304" pitchFamily="18" charset="0"/>
              <a:ea typeface="Calibri" panose="020F0502020204030204" pitchFamily="34" charset="0"/>
              <a:cs typeface="Times New Roman" panose="02020603050405020304" pitchFamily="18" charset="0"/>
            </a:rPr>
            <a:t> În luna iunie N domnul Popescu a decedat și familia cesionează drepturile de autor pe perioadă nedeterminată unei case de discuri cu care autorul a colaborat cel mai mult în timpul vieții. Prețul de cesiune a fost 100.000 lei. În luna martie N+1 casa de discuri constată o ușoară scădere a vânzărilor și testează dreptul de autor pentru depreciere, recunoscând o pierdere din depreciere în sumă de 10.000 lei. Ulterior casa de discuri schimbă desing-ul CD-ului lansând o noua versiune, fapt care a condus la creșterea vânzărilor. În această situație casa de discuri testează la depreciere dreptul de autor în luna martie N+2 și constată că activul nu mai este depreciat.</a:t>
          </a:r>
          <a:endParaRPr lang="ro-RO"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600"/>
            </a:spcAft>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SE CERE: Prezentați înregistrările contabile conform IAS 38 în perioada luantă în calcul.</a:t>
          </a:r>
          <a:endParaRPr lang="ro-RO" sz="1050">
            <a:effectLst/>
            <a:latin typeface="Calibri" panose="020F0502020204030204" pitchFamily="34" charset="0"/>
            <a:ea typeface="Calibri" panose="020F0502020204030204" pitchFamily="34" charset="0"/>
            <a:cs typeface="Times New Roman" panose="02020603050405020304" pitchFamily="18" charset="0"/>
          </a:endParaRPr>
        </a:p>
        <a:p>
          <a:br>
            <a:rPr lang="en-US" sz="1100" b="1">
              <a:solidFill>
                <a:srgbClr val="FF0000"/>
              </a:solidFill>
              <a:effectLst/>
              <a:latin typeface="Times New Roman" panose="02020603050405020304" pitchFamily="18" charset="0"/>
              <a:ea typeface="Calibri" panose="020F0502020204030204" pitchFamily="34" charset="0"/>
            </a:rPr>
          </a:br>
          <a:endParaRPr lang="ro-RO"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266700</xdr:colOff>
      <xdr:row>4</xdr:row>
      <xdr:rowOff>68580</xdr:rowOff>
    </xdr:from>
    <xdr:ext cx="3870960" cy="2529840"/>
    <xdr:sp macro="" textlink="">
      <xdr:nvSpPr>
        <xdr:cNvPr id="2" name="CasetăText 1">
          <a:extLst>
            <a:ext uri="{FF2B5EF4-FFF2-40B4-BE49-F238E27FC236}">
              <a16:creationId xmlns:a16="http://schemas.microsoft.com/office/drawing/2014/main" id="{04A0D637-CFD2-F2C6-2B3A-F34F6AD816E1}"/>
            </a:ext>
          </a:extLst>
        </xdr:cNvPr>
        <xdr:cNvSpPr txBox="1"/>
      </xdr:nvSpPr>
      <xdr:spPr>
        <a:xfrm>
          <a:off x="8031480" y="906780"/>
          <a:ext cx="3870960" cy="2529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R="71755" algn="just" fontAlgn="ctr">
            <a:lnSpc>
              <a:spcPct val="107000"/>
            </a:lnSpc>
            <a:spcAft>
              <a:spcPts val="600"/>
            </a:spcAft>
            <a:tabLst>
              <a:tab pos="228600" algn="l"/>
            </a:tabLst>
          </a:pPr>
          <a:r>
            <a:rPr lang="en-US"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EXEMPLUL 1: </a:t>
          </a:r>
          <a:r>
            <a:rPr lang="en-US"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O întreprindere achiziţionează un utilaj pentru care se cunoaște prețul de vânzare care ar fi fost practicat dacă decontarea se realiza pe loc în valoare de</a:t>
          </a:r>
          <a:r>
            <a:rPr lang="en-US" sz="1200" b="1" spc="2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200.000 lei.</a:t>
          </a:r>
          <a:r>
            <a:rPr lang="en-US"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ro-RO"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endParaRPr>
        </a:p>
        <a:p>
          <a:pPr marR="71755" algn="just" fontAlgn="ctr">
            <a:lnSpc>
              <a:spcPct val="107000"/>
            </a:lnSpc>
            <a:spcAft>
              <a:spcPts val="600"/>
            </a:spcAft>
            <a:tabLst>
              <a:tab pos="228600" algn="l"/>
            </a:tabLst>
          </a:pPr>
          <a:r>
            <a:rPr lang="en-US"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Contractul încheiat cu furnizorul prevede efectuarea unei plăţi la livrare de 90.000 lei, urmată de o plată ulterioară, peste un an, de 158.000 lei.</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R="71755" algn="just" fontAlgn="ctr">
            <a:lnSpc>
              <a:spcPct val="107000"/>
            </a:lnSpc>
            <a:spcAft>
              <a:spcPts val="600"/>
            </a:spcAft>
            <a:tabLst>
              <a:tab pos="228600" algn="l"/>
            </a:tabLst>
          </a:pPr>
          <a:r>
            <a:rPr lang="en-US"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SE CERE:</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R="71755" algn="just" fontAlgn="ctr">
            <a:lnSpc>
              <a:spcPct val="107000"/>
            </a:lnSpc>
            <a:spcAft>
              <a:spcPts val="600"/>
            </a:spcAft>
            <a:tabLst>
              <a:tab pos="228600" algn="l"/>
            </a:tabLst>
          </a:pPr>
          <a:r>
            <a:rPr lang="en-US"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a) Determinați costul activului și cheltuiala financiară</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R="71755" algn="just" fontAlgn="ctr">
            <a:lnSpc>
              <a:spcPct val="107000"/>
            </a:lnSpc>
            <a:spcAft>
              <a:spcPts val="600"/>
            </a:spcAft>
            <a:tabLst>
              <a:tab pos="228600" algn="l"/>
            </a:tabLst>
          </a:pPr>
          <a:r>
            <a:rPr lang="en-US"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b) Ce înregistrări contabile se efectuează conform OMFP 1802/2014 și IAS 16?</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R="71755" algn="just" fontAlgn="ctr">
            <a:lnSpc>
              <a:spcPct val="107000"/>
            </a:lnSpc>
            <a:spcAft>
              <a:spcPts val="800"/>
            </a:spcAft>
            <a:tabLst>
              <a:tab pos="228600" algn="l"/>
            </a:tabLst>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ro-RO" sz="1050">
            <a:effectLst/>
            <a:latin typeface="Calibri" panose="020F0502020204030204" pitchFamily="34" charset="0"/>
            <a:ea typeface="Calibri" panose="020F0502020204030204" pitchFamily="34" charset="0"/>
            <a:cs typeface="Times New Roman" panose="02020603050405020304" pitchFamily="18" charset="0"/>
          </a:endParaRPr>
        </a:p>
        <a:p>
          <a:endParaRPr lang="ro-RO" sz="1100"/>
        </a:p>
      </xdr:txBody>
    </xdr:sp>
    <xdr:clientData/>
  </xdr:oneCellAnchor>
  <xdr:oneCellAnchor>
    <xdr:from>
      <xdr:col>6</xdr:col>
      <xdr:colOff>236220</xdr:colOff>
      <xdr:row>18</xdr:row>
      <xdr:rowOff>53340</xdr:rowOff>
    </xdr:from>
    <xdr:ext cx="3086100" cy="3573780"/>
    <xdr:sp macro="" textlink="">
      <xdr:nvSpPr>
        <xdr:cNvPr id="3" name="CasetăText 2">
          <a:extLst>
            <a:ext uri="{FF2B5EF4-FFF2-40B4-BE49-F238E27FC236}">
              <a16:creationId xmlns:a16="http://schemas.microsoft.com/office/drawing/2014/main" id="{797FD75C-2673-CBC5-4698-B86D24E20BE3}"/>
            </a:ext>
          </a:extLst>
        </xdr:cNvPr>
        <xdr:cNvSpPr txBox="1"/>
      </xdr:nvSpPr>
      <xdr:spPr>
        <a:xfrm>
          <a:off x="10965180" y="6324600"/>
          <a:ext cx="3086100" cy="35737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R="71755" algn="just" fontAlgn="ctr">
            <a:lnSpc>
              <a:spcPct val="107000"/>
            </a:lnSpc>
            <a:spcAft>
              <a:spcPts val="800"/>
            </a:spcAft>
            <a:tabLst>
              <a:tab pos="228600" algn="l"/>
            </a:tabLst>
          </a:pPr>
          <a:r>
            <a:rPr lang="en-US"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EXEMPLUL 2:</a:t>
          </a:r>
          <a:r>
            <a:rPr lang="en-US"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În contractul prezentat anterior, condiţiile de decontare prevăd o plată iniţială de 90.000 lei, urmată de o plată peste un an de 104.000 lei şi de una peste 2 ani de 101.400 lei. </a:t>
          </a:r>
          <a:endParaRPr lang="ro-RO"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endParaRPr>
        </a:p>
        <a:p>
          <a:pPr marR="71755" algn="just" fontAlgn="ctr">
            <a:lnSpc>
              <a:spcPct val="107000"/>
            </a:lnSpc>
            <a:spcAft>
              <a:spcPts val="800"/>
            </a:spcAft>
            <a:tabLst>
              <a:tab pos="228600" algn="l"/>
            </a:tabLst>
          </a:pPr>
          <a:r>
            <a:rPr lang="en-US"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Se ştie că întreprinderea ar fi putut obţine un credit echivalent la o rată anuală a dobânzii de 10%.</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R="71755" algn="just" fontAlgn="ctr">
            <a:lnSpc>
              <a:spcPct val="107000"/>
            </a:lnSpc>
            <a:spcAft>
              <a:spcPts val="800"/>
            </a:spcAft>
            <a:tabLst>
              <a:tab pos="228600" algn="l"/>
            </a:tabLst>
          </a:pPr>
          <a:r>
            <a:rPr lang="en-US"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R="71755" algn="just" fontAlgn="ctr">
            <a:lnSpc>
              <a:spcPct val="107000"/>
            </a:lnSpc>
            <a:spcAft>
              <a:spcPts val="800"/>
            </a:spcAft>
            <a:tabLst>
              <a:tab pos="228600" algn="l"/>
            </a:tabLst>
          </a:pPr>
          <a:r>
            <a:rPr lang="en-US"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SE CERE:</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R="71755" algn="just" fontAlgn="ctr">
            <a:lnSpc>
              <a:spcPct val="107000"/>
            </a:lnSpc>
            <a:spcAft>
              <a:spcPts val="800"/>
            </a:spcAft>
            <a:tabLst>
              <a:tab pos="228600" algn="l"/>
            </a:tabLst>
          </a:pPr>
          <a:r>
            <a:rPr lang="en-US"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a) Determinați costul și cheltuiala financiară;</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R="71755" algn="just" fontAlgn="ctr">
            <a:lnSpc>
              <a:spcPct val="107000"/>
            </a:lnSpc>
            <a:spcAft>
              <a:spcPts val="800"/>
            </a:spcAft>
            <a:tabLst>
              <a:tab pos="228600" algn="l"/>
            </a:tabLst>
          </a:pPr>
          <a:r>
            <a:rPr lang="en-US"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b) Precizați înregistrările contabile efectuate în perioada analizată conform IAS 16.</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endParaRPr lang="ro-RO" sz="1100"/>
        </a:p>
      </xdr:txBody>
    </xdr:sp>
    <xdr:clientData/>
  </xdr:oneCellAnchor>
  <xdr:oneCellAnchor>
    <xdr:from>
      <xdr:col>27</xdr:col>
      <xdr:colOff>106680</xdr:colOff>
      <xdr:row>4</xdr:row>
      <xdr:rowOff>167640</xdr:rowOff>
    </xdr:from>
    <xdr:ext cx="3284220" cy="2385060"/>
    <xdr:sp macro="" textlink="">
      <xdr:nvSpPr>
        <xdr:cNvPr id="4" name="CasetăText 3">
          <a:extLst>
            <a:ext uri="{FF2B5EF4-FFF2-40B4-BE49-F238E27FC236}">
              <a16:creationId xmlns:a16="http://schemas.microsoft.com/office/drawing/2014/main" id="{FE2CB1D9-261C-5740-ACA4-736388E49E31}"/>
            </a:ext>
          </a:extLst>
        </xdr:cNvPr>
        <xdr:cNvSpPr txBox="1"/>
      </xdr:nvSpPr>
      <xdr:spPr>
        <a:xfrm>
          <a:off x="23881080" y="1005840"/>
          <a:ext cx="3284220" cy="2385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ct val="107000"/>
            </a:lnSpc>
            <a:spcAft>
              <a:spcPts val="600"/>
            </a:spcAft>
          </a:pPr>
          <a:r>
            <a:rPr lang="en-US"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EXEMPLUL 3: </a:t>
          </a:r>
          <a:r>
            <a:rPr lang="en-US" sz="1200" b="1">
              <a:effectLst/>
              <a:latin typeface="Times New Roman" panose="02020603050405020304" pitchFamily="18" charset="0"/>
              <a:ea typeface="Calibri" panose="020F0502020204030204" pitchFamily="34" charset="0"/>
              <a:cs typeface="Times New Roman" panose="02020603050405020304" pitchFamily="18" charset="0"/>
            </a:rPr>
            <a:t>La data de 05.01.N entitatea CARLA achiziționează o instalație la costul de 480.000 lei. Instalația este pusă în funcțiune la data achiziției, fiind amortizată liniar în 10 ani. În luna februarie N, CARLA primește de la furnizorul de imobilizări o reducere comercială de 20.000 lei. Conform IFRS politica firmei este să amortizeze instalația de la data punerii în funcțiune.</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600"/>
            </a:spcAft>
          </a:pPr>
          <a:r>
            <a:rPr lang="en-US"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SE CERE: Prezentați conform OMFP 1802/2014 și IAS 16 înregistrările contabile aferente lunilor ianuarie, februarie și martie.</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endParaRPr lang="ro-RO" sz="1100"/>
        </a:p>
      </xdr:txBody>
    </xdr:sp>
    <xdr:clientData/>
  </xdr:oneCellAnchor>
  <xdr:oneCellAnchor>
    <xdr:from>
      <xdr:col>26</xdr:col>
      <xdr:colOff>586740</xdr:colOff>
      <xdr:row>24</xdr:row>
      <xdr:rowOff>335280</xdr:rowOff>
    </xdr:from>
    <xdr:ext cx="4541520" cy="3368040"/>
    <xdr:sp macro="" textlink="">
      <xdr:nvSpPr>
        <xdr:cNvPr id="5" name="CasetăText 4">
          <a:extLst>
            <a:ext uri="{FF2B5EF4-FFF2-40B4-BE49-F238E27FC236}">
              <a16:creationId xmlns:a16="http://schemas.microsoft.com/office/drawing/2014/main" id="{55AFCA14-8E93-9DFD-C5F8-6830D8FE27B3}"/>
            </a:ext>
          </a:extLst>
        </xdr:cNvPr>
        <xdr:cNvSpPr txBox="1"/>
      </xdr:nvSpPr>
      <xdr:spPr>
        <a:xfrm>
          <a:off x="24018240" y="9753600"/>
          <a:ext cx="4541520" cy="33680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1200" b="1">
              <a:solidFill>
                <a:srgbClr val="EE0000"/>
              </a:solidFill>
              <a:effectLst/>
              <a:latin typeface="Times New Roman" panose="02020603050405020304" pitchFamily="18" charset="0"/>
              <a:ea typeface="Calibri" panose="020F0502020204030204" pitchFamily="34" charset="0"/>
              <a:cs typeface="Times New Roman" panose="02020603050405020304" pitchFamily="18" charset="0"/>
            </a:rPr>
            <a:t>EXEMPLUL 4</a:t>
          </a:r>
          <a:r>
            <a:rPr lang="en-US" sz="1200" b="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 În luna mai N societatea LARA primește o subvenție guvernamentală în sumă de 30.000 lei, condiția de acordare fiind achiziția unei instalații de purificare a aerului. </a:t>
          </a:r>
          <a:endParaRPr lang="ro-RO" sz="1200" b="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endParaRPr>
        </a:p>
        <a:p>
          <a:pPr algn="l"/>
          <a:r>
            <a:rPr lang="en-US" sz="1200" b="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Achiziția instalației s-a realizat în luna mai anul N de la un furnizor din Ungaria la costul de 100.000 euro, curs valutar la data achiziției 5 lei/euro.</a:t>
          </a:r>
          <a:endParaRPr lang="ro-RO" sz="1200" b="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endParaRPr>
        </a:p>
        <a:p>
          <a:pPr algn="l"/>
          <a:r>
            <a:rPr lang="en-US" sz="1200" b="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 Instalația este pusă în funcțiune la data achiziției și se amortizează liniar în 5 ani. </a:t>
          </a:r>
          <a:endParaRPr lang="ro-RO" sz="1200" b="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endParaRPr>
        </a:p>
        <a:p>
          <a:pPr algn="l"/>
          <a:r>
            <a:rPr lang="de-DE" sz="1200" b="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La sfîrșitul lunii mai cursul de schimb valutar este de 5,10 lei/euro. </a:t>
          </a:r>
          <a:endParaRPr lang="ro-RO" sz="1200" b="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endParaRPr>
        </a:p>
        <a:p>
          <a:pPr algn="l"/>
          <a:r>
            <a:rPr lang="de-DE" sz="1200" b="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La sfîrșitul lunii iunie cursul de schimb valutar este de 4,90 lei/euro. </a:t>
          </a:r>
          <a:endParaRPr lang="ro-RO" sz="1200" b="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endParaRPr>
        </a:p>
        <a:p>
          <a:pPr algn="l"/>
          <a:r>
            <a:rPr lang="de-DE" sz="1200" b="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Conform IFRS politica firmei este să amortizeze instalația de la data punerii în funcțiune.</a:t>
          </a:r>
          <a:endParaRPr lang="ro-RO" sz="1200" b="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endParaRPr>
        </a:p>
        <a:p>
          <a:pPr algn="l"/>
          <a:r>
            <a:rPr lang="de-DE" sz="1200" b="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ro-RO" sz="1200" b="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endParaRPr>
        </a:p>
        <a:p>
          <a:pPr algn="l"/>
          <a:r>
            <a:rPr lang="de-DE" sz="1200" b="1">
              <a:solidFill>
                <a:srgbClr val="EE0000"/>
              </a:solidFill>
              <a:effectLst/>
              <a:latin typeface="Times New Roman" panose="02020603050405020304" pitchFamily="18" charset="0"/>
              <a:ea typeface="Calibri" panose="020F0502020204030204" pitchFamily="34" charset="0"/>
              <a:cs typeface="Times New Roman" panose="02020603050405020304" pitchFamily="18" charset="0"/>
            </a:rPr>
            <a:t>SE CERE: Prezentați conform OMFP 1802/2014 și IFRS înregistrările contabile aferente lunii mai și iunie.</a:t>
          </a:r>
          <a:endParaRPr lang="ro-RO" sz="1200" b="1">
            <a:solidFill>
              <a:srgbClr val="EE0000"/>
            </a:solidFill>
            <a:effectLst/>
            <a:latin typeface="Times New Roman" panose="02020603050405020304" pitchFamily="18" charset="0"/>
            <a:ea typeface="Calibri" panose="020F0502020204030204" pitchFamily="34" charset="0"/>
            <a:cs typeface="Times New Roman" panose="02020603050405020304" pitchFamily="18" charset="0"/>
          </a:endParaRPr>
        </a:p>
        <a:p>
          <a:endParaRPr lang="ro-RO" sz="1100"/>
        </a:p>
      </xdr:txBody>
    </xdr:sp>
    <xdr:clientData/>
  </xdr:oneCellAnchor>
  <xdr:oneCellAnchor>
    <xdr:from>
      <xdr:col>27</xdr:col>
      <xdr:colOff>83820</xdr:colOff>
      <xdr:row>46</xdr:row>
      <xdr:rowOff>106680</xdr:rowOff>
    </xdr:from>
    <xdr:ext cx="4084320" cy="5402580"/>
    <xdr:sp macro="" textlink="">
      <xdr:nvSpPr>
        <xdr:cNvPr id="6" name="CasetăText 5">
          <a:extLst>
            <a:ext uri="{FF2B5EF4-FFF2-40B4-BE49-F238E27FC236}">
              <a16:creationId xmlns:a16="http://schemas.microsoft.com/office/drawing/2014/main" id="{B3292A11-BD94-C257-64C4-1C45D9D13DCE}"/>
            </a:ext>
          </a:extLst>
        </xdr:cNvPr>
        <xdr:cNvSpPr txBox="1"/>
      </xdr:nvSpPr>
      <xdr:spPr>
        <a:xfrm>
          <a:off x="23858220" y="16901160"/>
          <a:ext cx="4084320" cy="54025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ct val="107000"/>
            </a:lnSpc>
            <a:spcAft>
              <a:spcPts val="300"/>
            </a:spcAft>
          </a:pPr>
          <a:r>
            <a:rPr lang="en-US"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EXEMPLUL 5: </a:t>
          </a:r>
          <a:r>
            <a:rPr lang="en-US" sz="1200" b="1">
              <a:effectLst/>
              <a:latin typeface="Times New Roman" panose="02020603050405020304" pitchFamily="18" charset="0"/>
              <a:ea typeface="Calibri" panose="020F0502020204030204" pitchFamily="34" charset="0"/>
              <a:cs typeface="Times New Roman" panose="02020603050405020304" pitchFamily="18" charset="0"/>
            </a:rPr>
            <a:t>Societatea MAGDA achiziţionează o clădire la data de 01.07.N la costul de 800.000 lei. Consultantul imobiliar estimează durata de viaţă utilă a clădirii la 25 de ani, iar firma anticipează vânzarea clădirii după 5 ani. Preţul actual de vânzare pentru o clădire similară cu o vechime de 5 ani este de 80.000 lei, cheltuieli cu cedarea 10.000 lei. Clădirea este dată în funcțiune în luna achiziției. Conform IFRS politica firmei este să amortizeze clădirea de la data achiziției.</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L="1270" indent="-1270" algn="just">
            <a:lnSpc>
              <a:spcPct val="107000"/>
            </a:lnSpc>
            <a:spcAft>
              <a:spcPts val="300"/>
            </a:spcAft>
          </a:pPr>
          <a:r>
            <a:rPr lang="en-US"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Noua valoarea reziduală determinată la data de 01.01.N+1 este de 60.000 lei.</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30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Datorită unei perioade de creștere a prețurilor la construcții noua valoare reziduală determinară pentru anul N+2 este 580.000 lei</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L="1270" indent="-1270" algn="just">
            <a:lnSpc>
              <a:spcPct val="107000"/>
            </a:lnSpc>
            <a:spcAft>
              <a:spcPts val="300"/>
            </a:spcAft>
          </a:pPr>
          <a:r>
            <a:rPr lang="en-US"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Noua valoarea reziduală determinată la data de 01.01.N+3 este de 100.000 lei.</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600"/>
            </a:spcAft>
          </a:pPr>
          <a:r>
            <a:rPr lang="en-US"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SE CERE: </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600"/>
            </a:spcAft>
          </a:pPr>
          <a:r>
            <a:rPr lang="en-US"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a) Prezentați conform OMFP 1802/2014 și IAS 16 înregistrările contabile aferente anilor N, N+1, N+2 și N+3. În ipoteza aplicării reglementărilor contabile naționale </a:t>
          </a:r>
          <a:r>
            <a:rPr lang="en-US" sz="1200" b="1">
              <a:solidFill>
                <a:srgbClr val="FF0000"/>
              </a:solidFill>
              <a:effectLst/>
              <a:latin typeface="Times New Roman" panose="02020603050405020304" pitchFamily="18" charset="0"/>
              <a:ea typeface="Times New Roman" panose="02020603050405020304" pitchFamily="18" charset="0"/>
              <a:cs typeface="Times New Roman" panose="02020603050405020304" pitchFamily="18" charset="0"/>
            </a:rPr>
            <a:t>durata de viață utilă conform Catalog mijloace fixe este 40 ani.</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600"/>
            </a:spcAft>
          </a:pPr>
          <a:r>
            <a:rPr lang="en-US" sz="1200" b="1">
              <a:solidFill>
                <a:srgbClr val="FF0000"/>
              </a:solidFill>
              <a:effectLst/>
              <a:latin typeface="Times New Roman" panose="02020603050405020304" pitchFamily="18" charset="0"/>
              <a:ea typeface="Times New Roman" panose="02020603050405020304" pitchFamily="18" charset="0"/>
              <a:cs typeface="Times New Roman" panose="02020603050405020304" pitchFamily="18" charset="0"/>
            </a:rPr>
            <a:t>b) Precizați cu ce valoare figurează clădirea în situațiile financiare la sfârșitul anilor N, N+1 și N+2.</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endParaRPr lang="ro-RO"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457200</xdr:colOff>
      <xdr:row>7</xdr:row>
      <xdr:rowOff>114300</xdr:rowOff>
    </xdr:from>
    <xdr:ext cx="5958840" cy="5181600"/>
    <xdr:sp macro="" textlink="">
      <xdr:nvSpPr>
        <xdr:cNvPr id="2" name="CasetăText 1">
          <a:extLst>
            <a:ext uri="{FF2B5EF4-FFF2-40B4-BE49-F238E27FC236}">
              <a16:creationId xmlns:a16="http://schemas.microsoft.com/office/drawing/2014/main" id="{27887ADA-B5A4-E41D-6919-93F045A9015D}"/>
            </a:ext>
          </a:extLst>
        </xdr:cNvPr>
        <xdr:cNvSpPr txBox="1"/>
      </xdr:nvSpPr>
      <xdr:spPr>
        <a:xfrm>
          <a:off x="7589520" y="662940"/>
          <a:ext cx="5958840" cy="5181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R="71755" algn="just" fontAlgn="ctr">
            <a:lnSpc>
              <a:spcPct val="107000"/>
            </a:lnSpc>
            <a:spcAft>
              <a:spcPts val="600"/>
            </a:spcAft>
            <a:tabLst>
              <a:tab pos="228600" algn="l"/>
            </a:tabLst>
          </a:pPr>
          <a:r>
            <a:rPr lang="ro-RO"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EXEMPLUL 1:</a:t>
          </a:r>
          <a:r>
            <a:rPr lang="ro-RO"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În luna decembrie N-1 societatea SARA achiziționează un utilaj la costul de 55.000 lei. Valoarea reziduală este de 1.000 lei. </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R="71755" algn="just" fontAlgn="ctr">
            <a:lnSpc>
              <a:spcPct val="107000"/>
            </a:lnSpc>
            <a:spcAft>
              <a:spcPts val="600"/>
            </a:spcAft>
          </a:pPr>
          <a:r>
            <a:rPr lang="ro-RO"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La sfârșitul anului N+4 există indicii că utilajul este depreciat și se calculează valoarea recuperabilă în următoarele condiții: </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L="342900" marR="71755" lvl="0" indent="-342900" algn="just" fontAlgn="ctr">
            <a:lnSpc>
              <a:spcPct val="107000"/>
            </a:lnSpc>
            <a:spcAft>
              <a:spcPts val="600"/>
            </a:spcAft>
            <a:buFont typeface="Symbol" panose="05050102010706020507" pitchFamily="18" charset="2"/>
            <a:buChar char=""/>
            <a:tabLst>
              <a:tab pos="228600" algn="l"/>
            </a:tabLst>
          </a:pPr>
          <a:r>
            <a:rPr lang="ro-RO"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încasările de numerar din utilizarea activului au fost în anul N+4 de 10.000 lei și se estimează că vor crește anual cu 20% față de anul precedent; </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L="342900" marR="71755" lvl="0" indent="-342900" algn="just" fontAlgn="ctr">
            <a:lnSpc>
              <a:spcPct val="107000"/>
            </a:lnSpc>
            <a:spcAft>
              <a:spcPts val="600"/>
            </a:spcAft>
            <a:buFont typeface="Symbol" panose="05050102010706020507" pitchFamily="18" charset="2"/>
            <a:buChar char=""/>
            <a:tabLst>
              <a:tab pos="228600" algn="l"/>
            </a:tabLst>
          </a:pPr>
          <a:r>
            <a:rPr lang="ro-RO"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ieșirile de numerar din folosirea activului au fost în anul N+4 de 6.000 lei și se estimează că vor crește anual cu 20% față de anul precedent; </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L="342900" marR="71755" lvl="0" indent="-342900" algn="just" fontAlgn="ctr">
            <a:lnSpc>
              <a:spcPct val="107000"/>
            </a:lnSpc>
            <a:spcAft>
              <a:spcPts val="600"/>
            </a:spcAft>
            <a:buFont typeface="Symbol" panose="05050102010706020507" pitchFamily="18" charset="2"/>
            <a:buChar char=""/>
            <a:tabLst>
              <a:tab pos="228600" algn="l"/>
            </a:tabLst>
          </a:pPr>
          <a:r>
            <a:rPr lang="ro-RO"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estimarea se face pe 5 ani; rata de actualizare 10%; valoarea justă 30.000 lei; costurile aferente cedării 10.000 lei.</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R="71755" algn="just" fontAlgn="ctr">
            <a:lnSpc>
              <a:spcPct val="107000"/>
            </a:lnSpc>
            <a:spcAft>
              <a:spcPts val="600"/>
            </a:spcAft>
            <a:tabLst>
              <a:tab pos="228600" algn="l"/>
            </a:tabLst>
          </a:pPr>
          <a:r>
            <a:rPr lang="en-US"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În </a:t>
          </a:r>
          <a:r>
            <a:rPr lang="en-US" sz="1200" b="1" i="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Manualul de politici și estimări contabile conforme cu IFRS</a:t>
          </a:r>
          <a:r>
            <a:rPr lang="en-US"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sunt prevăzute următoarele:</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L="342900" marR="71755" lvl="0" indent="-342900" algn="just" fontAlgn="ctr">
            <a:lnSpc>
              <a:spcPct val="107000"/>
            </a:lnSpc>
            <a:spcAft>
              <a:spcPts val="600"/>
            </a:spcAft>
            <a:buFont typeface="Symbol" panose="05050102010706020507" pitchFamily="18" charset="2"/>
            <a:buChar char=""/>
            <a:tabLst>
              <a:tab pos="228600" algn="l"/>
            </a:tabLst>
          </a:pPr>
          <a:r>
            <a:rPr lang="ro-RO"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Metoda de amortizare utilizată este cea liniară;</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L="342900" marR="71755" lvl="0" indent="-342900" algn="just" fontAlgn="ctr">
            <a:lnSpc>
              <a:spcPct val="107000"/>
            </a:lnSpc>
            <a:spcAft>
              <a:spcPts val="600"/>
            </a:spcAft>
            <a:buFont typeface="Symbol" panose="05050102010706020507" pitchFamily="18" charset="2"/>
            <a:buChar char=""/>
            <a:tabLst>
              <a:tab pos="228600" algn="l"/>
            </a:tabLst>
          </a:pPr>
          <a:r>
            <a:rPr lang="ro-RO"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Durata de viață utilă a activului este de 10 ani;</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L="342900" marR="71755" lvl="0" indent="-342900" algn="just" fontAlgn="ctr">
            <a:lnSpc>
              <a:spcPct val="107000"/>
            </a:lnSpc>
            <a:spcAft>
              <a:spcPts val="600"/>
            </a:spcAft>
            <a:buFont typeface="Symbol" panose="05050102010706020507" pitchFamily="18" charset="2"/>
            <a:buChar char=""/>
            <a:tabLst>
              <a:tab pos="228600" algn="l"/>
            </a:tabLst>
          </a:pPr>
          <a:r>
            <a:rPr lang="ro-RO"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Recunoașterea amortizării se realizează din luna următoare achiziției.</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ro-RO"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SE CERE:</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600"/>
            </a:spcAft>
            <a:buFont typeface="+mj-lt"/>
            <a:buAutoNum type="alphaLcParenR"/>
          </a:pPr>
          <a:r>
            <a:rPr lang="ro-RO"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Conform IAS 16 </a:t>
          </a:r>
          <a:r>
            <a:rPr lang="en-US"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Imobilizări corporale</a:t>
          </a:r>
          <a:r>
            <a:rPr lang="ro-RO"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 calculați valoarea netă contabilă la sfârșitul anului N+4;</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600"/>
            </a:spcAft>
            <a:buFont typeface="+mj-lt"/>
            <a:buAutoNum type="alphaLcParenR"/>
          </a:pPr>
          <a:r>
            <a:rPr lang="ro-RO"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Conform IAS 36 Deprecierea activelor calculați valoarea recuperabilă;</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600"/>
            </a:spcAft>
            <a:buFont typeface="+mj-lt"/>
            <a:buAutoNum type="alphaLcParenR"/>
          </a:pPr>
          <a:r>
            <a:rPr lang="ro-RO"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Activul este depreciat? Dacă da, care este mărimea pierderii din depreciere și impactul în situațiile financiare?</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endParaRPr lang="ro-RO" sz="1100"/>
        </a:p>
      </xdr:txBody>
    </xdr:sp>
    <xdr:clientData/>
  </xdr:oneCellAnchor>
  <xdr:oneCellAnchor>
    <xdr:from>
      <xdr:col>30</xdr:col>
      <xdr:colOff>38100</xdr:colOff>
      <xdr:row>11</xdr:row>
      <xdr:rowOff>76200</xdr:rowOff>
    </xdr:from>
    <xdr:ext cx="6301740" cy="6477000"/>
    <xdr:sp macro="" textlink="">
      <xdr:nvSpPr>
        <xdr:cNvPr id="3" name="CasetăText 2">
          <a:extLst>
            <a:ext uri="{FF2B5EF4-FFF2-40B4-BE49-F238E27FC236}">
              <a16:creationId xmlns:a16="http://schemas.microsoft.com/office/drawing/2014/main" id="{62E77AD6-5390-51D0-D8FD-3EF1F3A5AD92}"/>
            </a:ext>
          </a:extLst>
        </xdr:cNvPr>
        <xdr:cNvSpPr txBox="1"/>
      </xdr:nvSpPr>
      <xdr:spPr>
        <a:xfrm>
          <a:off x="21503640" y="2164080"/>
          <a:ext cx="6301740" cy="6477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1270" indent="-1270" algn="just">
            <a:lnSpc>
              <a:spcPct val="107000"/>
            </a:lnSpc>
            <a:spcAft>
              <a:spcPts val="600"/>
            </a:spcAft>
          </a:pPr>
          <a:r>
            <a:rPr lang="en-US"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EXEMPLUL 2: </a:t>
          </a:r>
          <a:r>
            <a:rPr lang="en-US"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La data de 30.12.N Petroleum SA achiziționează o platformă de extracție petrol la un cost de achiziție de 119.830 lei. </a:t>
          </a:r>
          <a:r>
            <a:rPr lang="en-US" sz="1200" b="1">
              <a:effectLst/>
              <a:latin typeface="Times New Roman" panose="02020603050405020304" pitchFamily="18" charset="0"/>
              <a:ea typeface="Times New Roman" panose="02020603050405020304" pitchFamily="18" charset="0"/>
              <a:cs typeface="Times New Roman" panose="02020603050405020304" pitchFamily="18" charset="0"/>
            </a:rPr>
            <a:t>Valoarea reziduală determinată pentru activ este de 9.000 lei.</a:t>
          </a:r>
          <a:r>
            <a:rPr lang="en-US"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Potrivit contractului încheiat cu autoritățile locale exploatarea se desfășoară pe parcursul a 4 ani.</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L="1270" indent="-1270" algn="just">
            <a:lnSpc>
              <a:spcPct val="107000"/>
            </a:lnSpc>
            <a:spcAft>
              <a:spcPts val="600"/>
            </a:spcAft>
          </a:pPr>
          <a:r>
            <a:rPr lang="en-US"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La data de 31.12.N+1 există indicii că platforma de extracție a petrolului s-a depreciat, valoarea de utilizare este de 78.000 lei, valoarea justă 82.000 lei, cheltuieli aferente vânzării 2.000 lei. Noua valoarea reziduală determinată la data de 31.12.N+1 este de 3.500 lei.</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L="1270" indent="-1270" algn="just">
            <a:lnSpc>
              <a:spcPct val="107000"/>
            </a:lnSpc>
            <a:spcAft>
              <a:spcPts val="600"/>
            </a:spcAft>
          </a:pPr>
          <a:r>
            <a:rPr lang="en-US"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La data de 31.12.N+2 valoarea recuperabilă este de 65.000 lei.</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L="1270" indent="-1270" algn="just">
            <a:lnSpc>
              <a:spcPct val="107000"/>
            </a:lnSpc>
            <a:spcAft>
              <a:spcPts val="600"/>
            </a:spcAft>
          </a:pPr>
          <a:r>
            <a:rPr lang="en-US"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În </a:t>
          </a:r>
          <a:r>
            <a:rPr lang="en-US" sz="1200" b="1" i="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Manualul de politici contabile conforme cu IFRS</a:t>
          </a:r>
          <a:r>
            <a:rPr lang="en-US"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ale entității economice Petroleum sunt prevăzute următoarele informații legate de estimările utilizate:</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600"/>
            </a:spcAft>
            <a:buFont typeface="Symbol" panose="05050102010706020507" pitchFamily="18" charset="2"/>
            <a:buChar char=""/>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Metoda de amortizare este cea liniară (similară cu cea din reglementările contabile naționale aprobate prin OMFP 1802/2014);</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600"/>
            </a:spcAft>
            <a:buFont typeface="Symbol" panose="05050102010706020507" pitchFamily="18" charset="2"/>
            <a:buChar char=""/>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Amortizarea este recunoscută din luna următoare achiziției activului imobilizat;</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600"/>
            </a:spcAft>
            <a:buFont typeface="Symbol" panose="05050102010706020507" pitchFamily="18" charset="2"/>
            <a:buChar char=""/>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Durata de viaţă utilă a platformei de extracție petrol este de 4 ani (similară cu cea din reglementările contabile naționale).</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L="324485" algn="just">
            <a:lnSpc>
              <a:spcPct val="107000"/>
            </a:lnSpc>
            <a:spcAft>
              <a:spcPts val="60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 </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indent="-1270">
            <a:lnSpc>
              <a:spcPct val="107000"/>
            </a:lnSpc>
            <a:spcAft>
              <a:spcPts val="600"/>
            </a:spcAft>
          </a:pPr>
          <a:r>
            <a:rPr lang="en-US"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SE CERE:</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800"/>
            </a:spcAft>
            <a:buFont typeface="+mj-lt"/>
            <a:buAutoNum type="arabicPeriod"/>
            <a:tabLst>
              <a:tab pos="180340" algn="l"/>
            </a:tabLst>
          </a:pPr>
          <a:r>
            <a:rPr lang="en-US"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 Efectuați înregistrările contabile ale societății Petroleum SA pentru anii N și N+1 în ipoteza în care aceasta aplică IFRS-urile (IAS 16 </a:t>
          </a:r>
          <a:r>
            <a:rPr lang="en-US" sz="1200" b="1" i="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Imobilizări corporale</a:t>
          </a:r>
          <a:r>
            <a:rPr lang="en-US"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 IAS 36 </a:t>
          </a:r>
          <a:r>
            <a:rPr lang="en-US" sz="1200" b="1" i="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Deprecierea activelor</a:t>
          </a:r>
          <a:r>
            <a:rPr lang="ro-RO" sz="1200" b="1" i="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a:t>
          </a:r>
          <a:r>
            <a:rPr lang="en-US"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a:t>
          </a:r>
          <a:endParaRPr lang="ro-RO" sz="1200" b="1">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800"/>
            </a:spcAft>
            <a:buFont typeface="+mj-lt"/>
            <a:buAutoNum type="arabicPeriod"/>
            <a:tabLst>
              <a:tab pos="180340" algn="l"/>
            </a:tabLst>
          </a:pPr>
          <a:r>
            <a:rPr lang="en-US"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Efectuați înregistrările contabile ale societății Petroleum SA pentru anii N și N+1 în ipoteza în care aplică </a:t>
          </a:r>
          <a:r>
            <a:rPr lang="en-US" sz="1200" b="1" i="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Reglementările contabile privind situaţiile financiare anuale individuale şi situaţiile financiare anuale consolidate</a:t>
          </a:r>
          <a:r>
            <a:rPr lang="en-US"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 aprobate prin </a:t>
          </a:r>
          <a:r>
            <a:rPr lang="en-US" sz="1200" b="1" i="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Ordinul ministrului finanțelor publice nr. 1802/2014, cu modificările și completările ulterioare</a:t>
          </a:r>
          <a:r>
            <a:rPr lang="en-US"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a:t>
          </a:r>
          <a:r>
            <a:rPr lang="en-US" sz="1200" b="1">
              <a:solidFill>
                <a:srgbClr val="FF0000"/>
              </a:solidFill>
              <a:effectLst/>
              <a:latin typeface="Times New Roman" panose="02020603050405020304" pitchFamily="18" charset="0"/>
              <a:ea typeface="SimSun" panose="02010600030101010101" pitchFamily="2" charset="-122"/>
              <a:cs typeface="Times New Roman" panose="02020603050405020304" pitchFamily="18" charset="0"/>
            </a:rPr>
            <a:t> În acest demers, valoarea de inventar a </a:t>
          </a:r>
          <a:r>
            <a:rPr lang="en-US" sz="12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platformei de extracție petrol este de 80.000 lei la 31.12.N+1 și de 65.000 lei la 31.12.N+2.</a:t>
          </a:r>
          <a:endParaRPr lang="ro-RO" sz="1200" b="1">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ro-RO" sz="1050">
            <a:effectLst/>
            <a:latin typeface="Calibri" panose="020F0502020204030204" pitchFamily="34" charset="0"/>
            <a:ea typeface="Calibri" panose="020F0502020204030204" pitchFamily="34" charset="0"/>
            <a:cs typeface="Times New Roman" panose="02020603050405020304" pitchFamily="18" charset="0"/>
          </a:endParaRPr>
        </a:p>
        <a:p>
          <a:endParaRPr lang="ro-RO" sz="1100"/>
        </a:p>
      </xdr:txBody>
    </xdr:sp>
    <xdr:clientData/>
  </xdr:oneCellAnchor>
  <xdr:oneCellAnchor>
    <xdr:from>
      <xdr:col>34</xdr:col>
      <xdr:colOff>114300</xdr:colOff>
      <xdr:row>51</xdr:row>
      <xdr:rowOff>144780</xdr:rowOff>
    </xdr:from>
    <xdr:ext cx="4625340" cy="3832860"/>
    <xdr:sp macro="" textlink="">
      <xdr:nvSpPr>
        <xdr:cNvPr id="4" name="CasetăText 3">
          <a:extLst>
            <a:ext uri="{FF2B5EF4-FFF2-40B4-BE49-F238E27FC236}">
              <a16:creationId xmlns:a16="http://schemas.microsoft.com/office/drawing/2014/main" id="{E54075EA-B1F3-81F2-7FFF-317E6A1FB766}"/>
            </a:ext>
          </a:extLst>
        </xdr:cNvPr>
        <xdr:cNvSpPr txBox="1"/>
      </xdr:nvSpPr>
      <xdr:spPr>
        <a:xfrm>
          <a:off x="24505920" y="15361920"/>
          <a:ext cx="4625340" cy="3832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ct val="107000"/>
            </a:lnSpc>
            <a:spcAft>
              <a:spcPts val="600"/>
            </a:spcAft>
          </a:pPr>
          <a:r>
            <a:rPr lang="en-US" sz="1200" b="1">
              <a:solidFill>
                <a:srgbClr val="FF0000"/>
              </a:solidFill>
              <a:effectLst/>
              <a:highlight>
                <a:srgbClr val="FFFFFF"/>
              </a:highlight>
              <a:latin typeface="Times New Roman" panose="02020603050405020304" pitchFamily="18" charset="0"/>
              <a:ea typeface="Calibri" panose="020F0502020204030204" pitchFamily="34" charset="0"/>
              <a:cs typeface="Times New Roman" panose="02020603050405020304" pitchFamily="18" charset="0"/>
            </a:rPr>
            <a:t>EXEMPLUL 3: </a:t>
          </a:r>
          <a:r>
            <a:rPr lang="en-US" sz="1200" b="1">
              <a:solidFill>
                <a:srgbClr val="000000"/>
              </a:solidFill>
              <a:effectLst/>
              <a:highlight>
                <a:srgbClr val="FFFFFF"/>
              </a:highlight>
              <a:latin typeface="Times New Roman" panose="02020603050405020304" pitchFamily="18" charset="0"/>
              <a:ea typeface="Calibri" panose="020F0502020204030204" pitchFamily="34" charset="0"/>
              <a:cs typeface="Times New Roman" panose="02020603050405020304" pitchFamily="18" charset="0"/>
            </a:rPr>
            <a:t>La data de 31.12.N societatea Explorarea deține o explorare minieră compusă dintr-un utilaj de extracție, o linie de transport a minereurilor extrase și un teren. </a:t>
          </a:r>
          <a:endParaRPr lang="ro-RO" sz="1200" b="1">
            <a:solidFill>
              <a:srgbClr val="000000"/>
            </a:solidFill>
            <a:effectLst/>
            <a:highlight>
              <a:srgbClr val="FFFFFF"/>
            </a:highlight>
            <a:latin typeface="Times New Roman" panose="02020603050405020304" pitchFamily="18" charset="0"/>
            <a:ea typeface="Calibri" panose="020F0502020204030204" pitchFamily="34" charset="0"/>
            <a:cs typeface="Times New Roman" panose="02020603050405020304" pitchFamily="18" charset="0"/>
          </a:endParaRPr>
        </a:p>
        <a:p>
          <a:pPr algn="just">
            <a:lnSpc>
              <a:spcPct val="107000"/>
            </a:lnSpc>
            <a:spcAft>
              <a:spcPts val="600"/>
            </a:spcAft>
          </a:pPr>
          <a:r>
            <a:rPr lang="en-US" sz="1200" b="1">
              <a:solidFill>
                <a:srgbClr val="000000"/>
              </a:solidFill>
              <a:effectLst/>
              <a:highlight>
                <a:srgbClr val="FFFFFF"/>
              </a:highlight>
              <a:latin typeface="Times New Roman" panose="02020603050405020304" pitchFamily="18" charset="0"/>
              <a:ea typeface="Calibri" panose="020F0502020204030204" pitchFamily="34" charset="0"/>
              <a:cs typeface="Times New Roman" panose="02020603050405020304" pitchFamily="18" charset="0"/>
            </a:rPr>
            <a:t>Cele trei elemente au fost achiziționate împreună și nu produc fluxuri de trezorerie în mod independent, fiind considerate o unitate generatoare de trezorerie. </a:t>
          </a:r>
          <a:endParaRPr lang="ro-RO" sz="1200" b="1">
            <a:solidFill>
              <a:srgbClr val="000000"/>
            </a:solidFill>
            <a:effectLst/>
            <a:highlight>
              <a:srgbClr val="FFFFFF"/>
            </a:highlight>
            <a:latin typeface="Times New Roman" panose="02020603050405020304" pitchFamily="18" charset="0"/>
            <a:ea typeface="Calibri" panose="020F0502020204030204" pitchFamily="34" charset="0"/>
            <a:cs typeface="Times New Roman" panose="02020603050405020304" pitchFamily="18" charset="0"/>
          </a:endParaRPr>
        </a:p>
        <a:p>
          <a:pPr algn="just">
            <a:lnSpc>
              <a:spcPct val="107000"/>
            </a:lnSpc>
            <a:spcAft>
              <a:spcPts val="600"/>
            </a:spcAft>
          </a:pPr>
          <a:r>
            <a:rPr lang="en-US" sz="1200" b="1">
              <a:solidFill>
                <a:srgbClr val="000000"/>
              </a:solidFill>
              <a:effectLst/>
              <a:highlight>
                <a:srgbClr val="FFFFFF"/>
              </a:highlight>
              <a:latin typeface="Times New Roman" panose="02020603050405020304" pitchFamily="18" charset="0"/>
              <a:ea typeface="Calibri" panose="020F0502020204030204" pitchFamily="34" charset="0"/>
              <a:cs typeface="Times New Roman" panose="02020603050405020304" pitchFamily="18" charset="0"/>
            </a:rPr>
            <a:t>Fondul comercial recunoscut în momentul achiziției a fost de 30.000 lei. </a:t>
          </a:r>
          <a:endParaRPr lang="ro-RO" sz="1200" b="1">
            <a:solidFill>
              <a:srgbClr val="000000"/>
            </a:solidFill>
            <a:effectLst/>
            <a:highlight>
              <a:srgbClr val="FFFFFF"/>
            </a:highlight>
            <a:latin typeface="Times New Roman" panose="02020603050405020304" pitchFamily="18" charset="0"/>
            <a:ea typeface="Calibri" panose="020F0502020204030204" pitchFamily="34" charset="0"/>
            <a:cs typeface="Times New Roman" panose="02020603050405020304" pitchFamily="18" charset="0"/>
          </a:endParaRPr>
        </a:p>
        <a:p>
          <a:pPr algn="just">
            <a:lnSpc>
              <a:spcPct val="107000"/>
            </a:lnSpc>
            <a:spcAft>
              <a:spcPts val="600"/>
            </a:spcAft>
          </a:pPr>
          <a:r>
            <a:rPr lang="en-US" sz="1200" b="1">
              <a:solidFill>
                <a:srgbClr val="000000"/>
              </a:solidFill>
              <a:effectLst/>
              <a:highlight>
                <a:srgbClr val="FFFFFF"/>
              </a:highlight>
              <a:latin typeface="Times New Roman" panose="02020603050405020304" pitchFamily="18" charset="0"/>
              <a:ea typeface="Calibri" panose="020F0502020204030204" pitchFamily="34" charset="0"/>
              <a:cs typeface="Times New Roman" panose="02020603050405020304" pitchFamily="18" charset="0"/>
            </a:rPr>
            <a:t>Utilajul de extracție are o valoare contabilă netă de 180.000 lei, </a:t>
          </a:r>
          <a:r>
            <a:rPr lang="ro-RO" sz="1200" b="1">
              <a:solidFill>
                <a:srgbClr val="000000"/>
              </a:solidFill>
              <a:effectLst/>
              <a:highlight>
                <a:srgbClr val="FFFFFF"/>
              </a:highlight>
              <a:latin typeface="Times New Roman" panose="02020603050405020304" pitchFamily="18" charset="0"/>
              <a:ea typeface="Calibri" panose="020F0502020204030204" pitchFamily="34" charset="0"/>
              <a:cs typeface="Times New Roman" panose="02020603050405020304" pitchFamily="18" charset="0"/>
            </a:rPr>
            <a:t>linia </a:t>
          </a:r>
          <a:r>
            <a:rPr lang="en-US" sz="1200" b="1">
              <a:solidFill>
                <a:srgbClr val="000000"/>
              </a:solidFill>
              <a:effectLst/>
              <a:highlight>
                <a:srgbClr val="FFFFFF"/>
              </a:highlight>
              <a:latin typeface="Times New Roman" panose="02020603050405020304" pitchFamily="18" charset="0"/>
              <a:ea typeface="Calibri" panose="020F0502020204030204" pitchFamily="34" charset="0"/>
              <a:cs typeface="Times New Roman" panose="02020603050405020304" pitchFamily="18" charset="0"/>
            </a:rPr>
            <a:t>are o valoare contabilă netă de 300.000 lei, iar terenul are valoarea contabilă netă de 270.000 lei. </a:t>
          </a:r>
          <a:endParaRPr lang="ro-RO" sz="1200" b="1">
            <a:solidFill>
              <a:srgbClr val="000000"/>
            </a:solidFill>
            <a:effectLst/>
            <a:highlight>
              <a:srgbClr val="FFFFFF"/>
            </a:highlight>
            <a:latin typeface="Times New Roman" panose="02020603050405020304" pitchFamily="18" charset="0"/>
            <a:ea typeface="Calibri" panose="020F0502020204030204" pitchFamily="34" charset="0"/>
            <a:cs typeface="Times New Roman" panose="02020603050405020304" pitchFamily="18" charset="0"/>
          </a:endParaRPr>
        </a:p>
        <a:p>
          <a:pPr algn="just">
            <a:lnSpc>
              <a:spcPct val="107000"/>
            </a:lnSpc>
            <a:spcAft>
              <a:spcPts val="600"/>
            </a:spcAft>
          </a:pPr>
          <a:r>
            <a:rPr lang="en-US" sz="1200" b="1">
              <a:solidFill>
                <a:srgbClr val="000000"/>
              </a:solidFill>
              <a:effectLst/>
              <a:highlight>
                <a:srgbClr val="FFFFFF"/>
              </a:highlight>
              <a:latin typeface="Times New Roman" panose="02020603050405020304" pitchFamily="18" charset="0"/>
              <a:ea typeface="Calibri" panose="020F0502020204030204" pitchFamily="34" charset="0"/>
              <a:cs typeface="Times New Roman" panose="02020603050405020304" pitchFamily="18" charset="0"/>
            </a:rPr>
            <a:t>Valoarea recuperabilă a unităţii generatoare de trezorerie este de 645.000 lei. </a:t>
          </a:r>
          <a:endParaRPr lang="ro-RO" sz="1200" b="1">
            <a:effectLst/>
            <a:highlight>
              <a:srgbClr val="FFFFFF"/>
            </a:highligh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600"/>
            </a:spcAft>
          </a:pPr>
          <a:r>
            <a:rPr lang="en-US" sz="1200" b="1">
              <a:solidFill>
                <a:srgbClr val="FF0000"/>
              </a:solidFill>
              <a:effectLst/>
              <a:highlight>
                <a:srgbClr val="FFFFFF"/>
              </a:highlight>
              <a:latin typeface="Times New Roman" panose="02020603050405020304" pitchFamily="18" charset="0"/>
              <a:ea typeface="Calibri" panose="020F0502020204030204" pitchFamily="34" charset="0"/>
              <a:cs typeface="Times New Roman" panose="02020603050405020304" pitchFamily="18" charset="0"/>
            </a:rPr>
            <a:t>SE CERE:</a:t>
          </a:r>
          <a:endParaRPr lang="ro-RO" sz="1200" b="1">
            <a:effectLst/>
            <a:highlight>
              <a:srgbClr val="FFFFFF"/>
            </a:highligh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600"/>
            </a:spcAft>
          </a:pPr>
          <a:r>
            <a:rPr lang="en-US" sz="1200" b="1">
              <a:solidFill>
                <a:srgbClr val="FF0000"/>
              </a:solidFill>
              <a:effectLst/>
              <a:highlight>
                <a:srgbClr val="FFFFFF"/>
              </a:highlight>
              <a:latin typeface="Times New Roman" panose="02020603050405020304" pitchFamily="18" charset="0"/>
              <a:ea typeface="Calibri" panose="020F0502020204030204" pitchFamily="34" charset="0"/>
              <a:cs typeface="Times New Roman" panose="02020603050405020304" pitchFamily="18" charset="0"/>
            </a:rPr>
            <a:t>Calculați şi înregistrați deprecierea unităţii generatoare de numerar. </a:t>
          </a:r>
          <a:endParaRPr lang="ro-RO" sz="1200" b="1">
            <a:effectLst/>
            <a:highlight>
              <a:srgbClr val="FFFFFF"/>
            </a:highlight>
            <a:latin typeface="Calibri" panose="020F0502020204030204" pitchFamily="34" charset="0"/>
            <a:ea typeface="Calibri" panose="020F0502020204030204" pitchFamily="34" charset="0"/>
            <a:cs typeface="Times New Roman" panose="02020603050405020304" pitchFamily="18" charset="0"/>
          </a:endParaRPr>
        </a:p>
        <a:p>
          <a:endParaRPr lang="ro-RO"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J70"/>
  <sheetViews>
    <sheetView topLeftCell="A48" zoomScaleNormal="100" workbookViewId="0">
      <selection activeCell="B68" sqref="B68"/>
    </sheetView>
  </sheetViews>
  <sheetFormatPr defaultRowHeight="14.4" x14ac:dyDescent="0.3"/>
  <cols>
    <col min="2" max="2" width="31.33203125" customWidth="1"/>
    <col min="3" max="3" width="18.88671875" customWidth="1"/>
    <col min="5" max="5" width="26.109375" customWidth="1"/>
    <col min="9" max="9" width="28.77734375" customWidth="1"/>
  </cols>
  <sheetData>
    <row r="3" spans="2:9" ht="15.6" x14ac:dyDescent="0.3">
      <c r="B3" s="2"/>
    </row>
    <row r="4" spans="2:9" ht="16.2" thickBot="1" x14ac:dyDescent="0.35">
      <c r="B4" s="2" t="s">
        <v>215</v>
      </c>
    </row>
    <row r="5" spans="2:9" ht="16.2" thickBot="1" x14ac:dyDescent="0.35">
      <c r="B5" s="116">
        <v>1802</v>
      </c>
      <c r="C5" s="117"/>
      <c r="D5" s="117"/>
      <c r="E5" s="118"/>
      <c r="F5" s="116" t="s">
        <v>0</v>
      </c>
      <c r="G5" s="117"/>
      <c r="H5" s="117"/>
      <c r="I5" s="118"/>
    </row>
    <row r="6" spans="2:9" ht="16.2" thickBot="1" x14ac:dyDescent="0.35">
      <c r="B6" s="116" t="s">
        <v>1</v>
      </c>
      <c r="C6" s="117"/>
      <c r="D6" s="117"/>
      <c r="E6" s="117"/>
      <c r="F6" s="117"/>
      <c r="G6" s="117"/>
      <c r="H6" s="117"/>
      <c r="I6" s="118"/>
    </row>
    <row r="7" spans="2:9" ht="31.2" customHeight="1" thickBot="1" x14ac:dyDescent="0.35">
      <c r="B7" s="146" t="s">
        <v>2</v>
      </c>
      <c r="C7" s="147"/>
      <c r="D7" s="147"/>
      <c r="E7" s="148"/>
      <c r="F7" s="146" t="s">
        <v>2</v>
      </c>
      <c r="G7" s="147"/>
      <c r="H7" s="147"/>
      <c r="I7" s="148"/>
    </row>
    <row r="8" spans="2:9" ht="16.2" thickBot="1" x14ac:dyDescent="0.35">
      <c r="B8" s="5">
        <v>5000</v>
      </c>
      <c r="C8" s="6">
        <v>201</v>
      </c>
      <c r="D8" s="6" t="s">
        <v>3</v>
      </c>
      <c r="E8" s="6" t="s">
        <v>217</v>
      </c>
      <c r="F8" s="9">
        <v>5000</v>
      </c>
      <c r="G8" s="22">
        <v>628</v>
      </c>
      <c r="H8" s="6" t="s">
        <v>3</v>
      </c>
      <c r="I8" s="6">
        <v>404</v>
      </c>
    </row>
    <row r="9" spans="2:9" ht="62.4" customHeight="1" thickBot="1" x14ac:dyDescent="0.35">
      <c r="B9" s="146" t="s">
        <v>4</v>
      </c>
      <c r="C9" s="147"/>
      <c r="D9" s="147"/>
      <c r="E9" s="148"/>
      <c r="F9" s="149"/>
      <c r="G9" s="150"/>
      <c r="H9" s="150"/>
      <c r="I9" s="151"/>
    </row>
    <row r="10" spans="2:9" ht="16.2" thickBot="1" x14ac:dyDescent="0.35">
      <c r="B10" s="7">
        <v>833</v>
      </c>
      <c r="C10" s="22">
        <v>6811</v>
      </c>
      <c r="D10" s="22" t="s">
        <v>3</v>
      </c>
      <c r="E10" s="22">
        <v>2801</v>
      </c>
      <c r="F10" s="140"/>
      <c r="G10" s="141"/>
      <c r="H10" s="141"/>
      <c r="I10" s="142"/>
    </row>
    <row r="11" spans="2:9" ht="15.6" x14ac:dyDescent="0.3">
      <c r="B11" s="143"/>
      <c r="C11" s="144"/>
      <c r="D11" s="144"/>
      <c r="E11" s="144"/>
      <c r="F11" s="144"/>
      <c r="G11" s="144"/>
      <c r="H11" s="144"/>
      <c r="I11" s="145"/>
    </row>
    <row r="12" spans="2:9" ht="15.6" customHeight="1" thickBot="1" x14ac:dyDescent="0.35">
      <c r="B12" s="143" t="s">
        <v>5</v>
      </c>
      <c r="C12" s="144"/>
      <c r="D12" s="144"/>
      <c r="E12" s="144"/>
      <c r="F12" s="144"/>
      <c r="G12" s="144"/>
      <c r="H12" s="144"/>
      <c r="I12" s="145"/>
    </row>
    <row r="13" spans="2:9" ht="16.2" thickBot="1" x14ac:dyDescent="0.35">
      <c r="B13" s="116">
        <v>1802</v>
      </c>
      <c r="C13" s="117"/>
      <c r="D13" s="117"/>
      <c r="E13" s="118"/>
      <c r="F13" s="116" t="s">
        <v>0</v>
      </c>
      <c r="G13" s="117"/>
      <c r="H13" s="117"/>
      <c r="I13" s="118"/>
    </row>
    <row r="14" spans="2:9" ht="14.4" customHeight="1" x14ac:dyDescent="0.3">
      <c r="B14" s="134" t="s">
        <v>6</v>
      </c>
      <c r="C14" s="135"/>
      <c r="D14" s="135"/>
      <c r="E14" s="135"/>
      <c r="F14" s="135"/>
      <c r="G14" s="135"/>
      <c r="H14" s="135"/>
      <c r="I14" s="136"/>
    </row>
    <row r="15" spans="2:9" ht="15" customHeight="1" thickBot="1" x14ac:dyDescent="0.35">
      <c r="B15" s="130"/>
      <c r="C15" s="131"/>
      <c r="D15" s="131"/>
      <c r="E15" s="131"/>
      <c r="F15" s="131"/>
      <c r="G15" s="131"/>
      <c r="H15" s="131"/>
      <c r="I15" s="132"/>
    </row>
    <row r="16" spans="2:9" ht="16.2" customHeight="1" thickBot="1" x14ac:dyDescent="0.35">
      <c r="B16" s="109" t="s">
        <v>7</v>
      </c>
      <c r="C16" s="110"/>
      <c r="D16" s="110"/>
      <c r="E16" s="110"/>
      <c r="F16" s="110"/>
      <c r="G16" s="110"/>
      <c r="H16" s="110"/>
      <c r="I16" s="111"/>
    </row>
    <row r="17" spans="2:9" ht="16.2" thickBot="1" x14ac:dyDescent="0.35">
      <c r="B17" s="13">
        <v>200000</v>
      </c>
      <c r="C17" s="14" t="s">
        <v>218</v>
      </c>
      <c r="D17" s="14" t="s">
        <v>3</v>
      </c>
      <c r="E17" s="14" t="s">
        <v>219</v>
      </c>
      <c r="I17" s="8"/>
    </row>
    <row r="18" spans="2:9" ht="16.2" thickBot="1" x14ac:dyDescent="0.35">
      <c r="B18" s="119" t="s">
        <v>8</v>
      </c>
      <c r="C18" s="120"/>
      <c r="D18" s="120"/>
      <c r="E18" s="120"/>
      <c r="F18" s="120"/>
      <c r="G18" s="120"/>
      <c r="H18" s="120"/>
      <c r="I18" s="121"/>
    </row>
    <row r="19" spans="2:9" ht="16.2" thickBot="1" x14ac:dyDescent="0.35">
      <c r="B19" s="13">
        <v>200000</v>
      </c>
      <c r="C19" s="14">
        <v>203</v>
      </c>
      <c r="D19" s="14" t="s">
        <v>3</v>
      </c>
      <c r="E19" s="14">
        <v>721</v>
      </c>
      <c r="F19" s="3"/>
      <c r="G19" s="3"/>
      <c r="H19" s="3"/>
      <c r="I19" s="4"/>
    </row>
    <row r="20" spans="2:9" ht="16.2" thickBot="1" x14ac:dyDescent="0.35">
      <c r="B20" s="109" t="s">
        <v>9</v>
      </c>
      <c r="C20" s="110"/>
      <c r="D20" s="110"/>
      <c r="E20" s="110"/>
      <c r="F20" s="110"/>
      <c r="G20" s="110"/>
      <c r="H20" s="110"/>
      <c r="I20" s="111"/>
    </row>
    <row r="21" spans="2:9" ht="16.2" thickBot="1" x14ac:dyDescent="0.35">
      <c r="B21" s="13">
        <v>200000</v>
      </c>
      <c r="C21" s="14">
        <v>205</v>
      </c>
      <c r="D21" s="14" t="s">
        <v>3</v>
      </c>
      <c r="E21" s="14">
        <v>203</v>
      </c>
      <c r="I21" s="8"/>
    </row>
    <row r="22" spans="2:9" ht="16.2" thickBot="1" x14ac:dyDescent="0.35">
      <c r="B22" s="119" t="s">
        <v>10</v>
      </c>
      <c r="C22" s="120"/>
      <c r="D22" s="120"/>
      <c r="E22" s="120"/>
      <c r="F22" s="120"/>
      <c r="G22" s="120"/>
      <c r="H22" s="120"/>
      <c r="I22" s="121"/>
    </row>
    <row r="23" spans="2:9" ht="16.2" thickBot="1" x14ac:dyDescent="0.35">
      <c r="B23" s="13">
        <v>4000</v>
      </c>
      <c r="C23" s="14">
        <v>205</v>
      </c>
      <c r="D23" s="14" t="s">
        <v>3</v>
      </c>
      <c r="E23" s="14">
        <v>404</v>
      </c>
      <c r="F23" s="3"/>
      <c r="G23" s="3"/>
      <c r="H23" s="3"/>
      <c r="I23" s="4"/>
    </row>
    <row r="24" spans="2:9" ht="46.8" customHeight="1" thickBot="1" x14ac:dyDescent="0.35">
      <c r="B24" s="112" t="s">
        <v>11</v>
      </c>
      <c r="C24" s="113"/>
      <c r="D24" s="113"/>
      <c r="E24" s="114"/>
      <c r="F24" s="112" t="s">
        <v>12</v>
      </c>
      <c r="G24" s="113"/>
      <c r="H24" s="113"/>
      <c r="I24" s="114"/>
    </row>
    <row r="25" spans="2:9" ht="16.2" thickBot="1" x14ac:dyDescent="0.35">
      <c r="B25" s="13">
        <v>45333</v>
      </c>
      <c r="C25" s="14">
        <v>6811</v>
      </c>
      <c r="D25" s="14" t="s">
        <v>3</v>
      </c>
      <c r="E25" s="14">
        <v>2805</v>
      </c>
      <c r="F25" s="15">
        <v>51000</v>
      </c>
      <c r="G25" s="14">
        <v>6811</v>
      </c>
      <c r="H25" s="14" t="s">
        <v>3</v>
      </c>
      <c r="I25" s="14">
        <v>2805</v>
      </c>
    </row>
    <row r="26" spans="2:9" ht="15.6" customHeight="1" x14ac:dyDescent="0.3">
      <c r="B26" s="109" t="s">
        <v>13</v>
      </c>
      <c r="C26" s="110"/>
      <c r="D26" s="110"/>
      <c r="E26" s="111"/>
      <c r="F26" s="109" t="s">
        <v>189</v>
      </c>
      <c r="G26" s="110"/>
      <c r="H26" s="110"/>
      <c r="I26" s="111"/>
    </row>
    <row r="27" spans="2:9" ht="15.6" customHeight="1" x14ac:dyDescent="0.3">
      <c r="B27" s="119"/>
      <c r="C27" s="120"/>
      <c r="D27" s="120"/>
      <c r="E27" s="121"/>
      <c r="F27" s="119" t="s">
        <v>190</v>
      </c>
      <c r="G27" s="120"/>
      <c r="H27" s="120"/>
      <c r="I27" s="121"/>
    </row>
    <row r="28" spans="2:9" ht="45.6" customHeight="1" thickBot="1" x14ac:dyDescent="0.35">
      <c r="B28" s="119"/>
      <c r="C28" s="120"/>
      <c r="D28" s="120"/>
      <c r="E28" s="121"/>
      <c r="F28" s="133" t="s">
        <v>191</v>
      </c>
      <c r="G28" s="122"/>
      <c r="H28" s="122"/>
      <c r="I28" s="123"/>
    </row>
    <row r="29" spans="2:9" ht="16.2" thickBot="1" x14ac:dyDescent="0.35">
      <c r="B29" s="119"/>
      <c r="C29" s="120"/>
      <c r="D29" s="120"/>
      <c r="E29" s="121"/>
      <c r="F29" s="15">
        <v>51000</v>
      </c>
      <c r="G29" s="14">
        <v>2805</v>
      </c>
      <c r="H29" s="14" t="s">
        <v>3</v>
      </c>
      <c r="I29" s="14">
        <v>205</v>
      </c>
    </row>
    <row r="30" spans="2:9" ht="16.2" thickBot="1" x14ac:dyDescent="0.35">
      <c r="B30" s="119"/>
      <c r="C30" s="120"/>
      <c r="D30" s="120"/>
      <c r="E30" s="121"/>
      <c r="F30" s="112" t="s">
        <v>14</v>
      </c>
      <c r="G30" s="113"/>
      <c r="H30" s="113"/>
      <c r="I30" s="114"/>
    </row>
    <row r="31" spans="2:9" ht="16.2" thickBot="1" x14ac:dyDescent="0.35">
      <c r="B31" s="119"/>
      <c r="C31" s="120"/>
      <c r="D31" s="120"/>
      <c r="E31" s="121"/>
      <c r="F31" s="15">
        <v>147000</v>
      </c>
      <c r="G31" s="14">
        <v>205</v>
      </c>
      <c r="H31" s="14" t="s">
        <v>3</v>
      </c>
      <c r="I31" s="14">
        <v>1051</v>
      </c>
    </row>
    <row r="32" spans="2:9" ht="62.4" customHeight="1" x14ac:dyDescent="0.3">
      <c r="B32" s="119"/>
      <c r="C32" s="120"/>
      <c r="D32" s="120"/>
      <c r="E32" s="121"/>
      <c r="F32" s="124" t="s">
        <v>15</v>
      </c>
      <c r="G32" s="125"/>
      <c r="H32" s="125"/>
      <c r="I32" s="126"/>
    </row>
    <row r="33" spans="2:10" ht="16.2" thickBot="1" x14ac:dyDescent="0.35">
      <c r="B33" s="133"/>
      <c r="C33" s="122"/>
      <c r="D33" s="122"/>
      <c r="E33" s="123"/>
      <c r="F33" s="133"/>
      <c r="G33" s="122"/>
      <c r="H33" s="122"/>
      <c r="I33" s="123"/>
    </row>
    <row r="34" spans="2:10" ht="15.6" x14ac:dyDescent="0.3">
      <c r="B34" s="134"/>
      <c r="C34" s="135"/>
      <c r="D34" s="135"/>
      <c r="E34" s="135"/>
      <c r="F34" s="135"/>
      <c r="G34" s="135"/>
      <c r="H34" s="135"/>
      <c r="I34" s="136"/>
    </row>
    <row r="35" spans="2:10" ht="16.2" thickBot="1" x14ac:dyDescent="0.35">
      <c r="B35" s="130" t="s">
        <v>16</v>
      </c>
      <c r="C35" s="131"/>
      <c r="D35" s="131"/>
      <c r="E35" s="131"/>
      <c r="F35" s="131"/>
      <c r="G35" s="131"/>
      <c r="H35" s="131"/>
      <c r="I35" s="132"/>
    </row>
    <row r="36" spans="2:10" ht="31.2" customHeight="1" thickBot="1" x14ac:dyDescent="0.35">
      <c r="B36" s="137" t="s">
        <v>17</v>
      </c>
      <c r="C36" s="138"/>
      <c r="D36" s="138"/>
      <c r="E36" s="139"/>
      <c r="F36" s="137" t="s">
        <v>18</v>
      </c>
      <c r="G36" s="138"/>
      <c r="H36" s="138"/>
      <c r="I36" s="139"/>
    </row>
    <row r="37" spans="2:10" ht="15.6" x14ac:dyDescent="0.3">
      <c r="B37" s="134"/>
      <c r="C37" s="135"/>
      <c r="D37" s="135"/>
      <c r="E37" s="135"/>
      <c r="F37" s="135"/>
      <c r="G37" s="135"/>
      <c r="H37" s="135"/>
      <c r="I37" s="135"/>
      <c r="J37" s="136"/>
    </row>
    <row r="38" spans="2:10" ht="15.6" x14ac:dyDescent="0.3">
      <c r="B38" s="10"/>
      <c r="C38" s="11"/>
      <c r="D38" s="11"/>
      <c r="E38" s="11"/>
      <c r="F38" s="11"/>
      <c r="G38" s="11"/>
      <c r="H38" s="11"/>
      <c r="I38" s="11"/>
      <c r="J38" s="12"/>
    </row>
    <row r="39" spans="2:10" ht="16.2" thickBot="1" x14ac:dyDescent="0.35">
      <c r="B39" s="130" t="s">
        <v>19</v>
      </c>
      <c r="C39" s="131"/>
      <c r="D39" s="131"/>
      <c r="E39" s="131"/>
      <c r="F39" s="131"/>
      <c r="G39" s="131"/>
      <c r="H39" s="131"/>
      <c r="I39" s="131"/>
      <c r="J39" s="132"/>
    </row>
    <row r="40" spans="2:10" ht="16.2" thickBot="1" x14ac:dyDescent="0.35">
      <c r="B40" s="116">
        <v>1802</v>
      </c>
      <c r="C40" s="117"/>
      <c r="D40" s="117"/>
      <c r="E40" s="118"/>
      <c r="F40" s="116" t="s">
        <v>0</v>
      </c>
      <c r="G40" s="117"/>
      <c r="H40" s="117"/>
      <c r="I40" s="118"/>
      <c r="J40" s="12"/>
    </row>
    <row r="41" spans="2:10" ht="15.6" customHeight="1" x14ac:dyDescent="0.3">
      <c r="B41" s="109" t="s">
        <v>20</v>
      </c>
      <c r="C41" s="110"/>
      <c r="D41" s="110"/>
      <c r="E41" s="110"/>
      <c r="F41" s="110"/>
      <c r="G41" s="110"/>
      <c r="H41" s="110"/>
      <c r="I41" s="110"/>
      <c r="J41" s="111"/>
    </row>
    <row r="42" spans="2:10" ht="15.6" customHeight="1" x14ac:dyDescent="0.3">
      <c r="B42" s="119" t="s">
        <v>192</v>
      </c>
      <c r="C42" s="120"/>
      <c r="D42" s="120"/>
      <c r="E42" s="120"/>
      <c r="F42" s="120"/>
      <c r="G42" s="120"/>
      <c r="H42" s="120"/>
      <c r="I42" s="120"/>
      <c r="J42" s="121"/>
    </row>
    <row r="43" spans="2:10" ht="15.6" customHeight="1" x14ac:dyDescent="0.3">
      <c r="B43" s="119" t="s">
        <v>193</v>
      </c>
      <c r="C43" s="120"/>
      <c r="D43" s="120"/>
      <c r="E43" s="120"/>
      <c r="F43" s="120"/>
      <c r="G43" s="120"/>
      <c r="H43" s="120"/>
      <c r="I43" s="120"/>
      <c r="J43" s="121"/>
    </row>
    <row r="44" spans="2:10" ht="16.2" thickBot="1" x14ac:dyDescent="0.35">
      <c r="B44" s="119"/>
      <c r="C44" s="120"/>
      <c r="D44" s="120"/>
      <c r="E44" s="120"/>
      <c r="F44" s="120"/>
      <c r="G44" s="120"/>
      <c r="H44" s="120"/>
      <c r="I44" s="120"/>
      <c r="J44" s="121"/>
    </row>
    <row r="45" spans="2:10" ht="16.2" thickBot="1" x14ac:dyDescent="0.35">
      <c r="B45" s="13">
        <v>400000</v>
      </c>
      <c r="C45" s="14">
        <v>261</v>
      </c>
      <c r="D45" s="17" t="s">
        <v>3</v>
      </c>
      <c r="E45" s="231">
        <v>5121</v>
      </c>
      <c r="F45" s="19"/>
      <c r="G45" s="13">
        <f>B45</f>
        <v>400000</v>
      </c>
      <c r="H45" s="14">
        <f>C45</f>
        <v>261</v>
      </c>
      <c r="I45" s="17" t="s">
        <v>3</v>
      </c>
      <c r="J45" s="13">
        <f>E45</f>
        <v>5121</v>
      </c>
    </row>
    <row r="46" spans="2:10" ht="16.2" thickBot="1" x14ac:dyDescent="0.35">
      <c r="B46" s="119" t="s">
        <v>21</v>
      </c>
      <c r="C46" s="120"/>
      <c r="D46" s="120"/>
      <c r="E46" s="120"/>
      <c r="F46" s="120"/>
      <c r="G46" s="120"/>
      <c r="H46" s="120"/>
      <c r="I46" s="120"/>
      <c r="J46" s="121"/>
    </row>
    <row r="47" spans="2:10" ht="16.2" thickBot="1" x14ac:dyDescent="0.35">
      <c r="B47" s="13">
        <v>39500</v>
      </c>
      <c r="C47" s="17">
        <v>2071</v>
      </c>
      <c r="D47" s="13" t="s">
        <v>3</v>
      </c>
      <c r="E47" s="13">
        <v>261</v>
      </c>
      <c r="F47" s="19"/>
      <c r="G47" s="13">
        <f>B47</f>
        <v>39500</v>
      </c>
      <c r="H47" s="17">
        <f>C47</f>
        <v>2071</v>
      </c>
      <c r="I47" s="13" t="s">
        <v>3</v>
      </c>
      <c r="J47" s="13">
        <f>E47</f>
        <v>261</v>
      </c>
    </row>
    <row r="48" spans="2:10" ht="46.8" customHeight="1" thickBot="1" x14ac:dyDescent="0.35">
      <c r="B48" s="112" t="s">
        <v>22</v>
      </c>
      <c r="C48" s="113"/>
      <c r="D48" s="122"/>
      <c r="E48" s="122"/>
      <c r="F48" s="123"/>
      <c r="G48" s="124" t="s">
        <v>23</v>
      </c>
      <c r="H48" s="125"/>
      <c r="I48" s="125"/>
      <c r="J48" s="126"/>
    </row>
    <row r="49" spans="2:10" ht="16.2" thickBot="1" x14ac:dyDescent="0.35">
      <c r="B49" s="13">
        <v>4608</v>
      </c>
      <c r="C49" s="14">
        <v>6811</v>
      </c>
      <c r="D49" s="14" t="s">
        <v>3</v>
      </c>
      <c r="E49" s="14">
        <v>2807</v>
      </c>
      <c r="F49" s="15"/>
      <c r="G49" s="127"/>
      <c r="H49" s="128"/>
      <c r="I49" s="128"/>
      <c r="J49" s="129"/>
    </row>
    <row r="50" spans="2:10" ht="31.2" customHeight="1" thickBot="1" x14ac:dyDescent="0.35">
      <c r="B50" s="109" t="s">
        <v>24</v>
      </c>
      <c r="C50" s="110"/>
      <c r="D50" s="110"/>
      <c r="E50" s="110"/>
      <c r="F50" s="111"/>
      <c r="G50" s="112" t="s">
        <v>24</v>
      </c>
      <c r="H50" s="113"/>
      <c r="I50" s="113"/>
      <c r="J50" s="114"/>
    </row>
    <row r="51" spans="2:10" ht="16.2" thickBot="1" x14ac:dyDescent="0.35">
      <c r="B51" s="13">
        <f>G51</f>
        <v>4000</v>
      </c>
      <c r="C51" s="14">
        <f>H51</f>
        <v>6817</v>
      </c>
      <c r="D51" s="14" t="s">
        <v>3</v>
      </c>
      <c r="E51" s="14">
        <f>J51</f>
        <v>2071</v>
      </c>
      <c r="F51" s="4"/>
      <c r="G51" s="15">
        <v>4000</v>
      </c>
      <c r="H51" s="14">
        <v>6817</v>
      </c>
      <c r="I51" s="22" t="s">
        <v>3</v>
      </c>
      <c r="J51" s="14">
        <v>2071</v>
      </c>
    </row>
    <row r="54" spans="2:10" ht="15.6" x14ac:dyDescent="0.3">
      <c r="B54" s="2" t="s">
        <v>214</v>
      </c>
    </row>
    <row r="55" spans="2:10" ht="31.8" thickBot="1" x14ac:dyDescent="0.35">
      <c r="B55" s="2" t="s">
        <v>25</v>
      </c>
    </row>
    <row r="56" spans="2:10" ht="16.2" thickBot="1" x14ac:dyDescent="0.35">
      <c r="B56" s="13">
        <v>100000</v>
      </c>
      <c r="C56" s="14">
        <v>205</v>
      </c>
      <c r="D56" s="14" t="s">
        <v>3</v>
      </c>
      <c r="E56" s="14">
        <v>404</v>
      </c>
    </row>
    <row r="57" spans="2:10" ht="15.6" x14ac:dyDescent="0.3">
      <c r="B57" s="20"/>
    </row>
    <row r="58" spans="2:10" ht="111" customHeight="1" x14ac:dyDescent="0.3">
      <c r="B58" s="115" t="s">
        <v>26</v>
      </c>
      <c r="C58" s="115"/>
      <c r="D58" s="115"/>
      <c r="E58" s="115"/>
    </row>
    <row r="59" spans="2:10" ht="18.600000000000001" customHeight="1" x14ac:dyDescent="0.3">
      <c r="B59" s="2"/>
    </row>
    <row r="60" spans="2:10" ht="58.8" customHeight="1" x14ac:dyDescent="0.3">
      <c r="B60" s="115" t="s">
        <v>27</v>
      </c>
      <c r="C60" s="115"/>
      <c r="D60" s="115"/>
      <c r="E60" s="115"/>
    </row>
    <row r="61" spans="2:10" ht="15.6" x14ac:dyDescent="0.3">
      <c r="B61" s="20"/>
    </row>
    <row r="62" spans="2:10" ht="31.2" x14ac:dyDescent="0.3">
      <c r="B62" s="2" t="s">
        <v>28</v>
      </c>
    </row>
    <row r="63" spans="2:10" ht="16.2" thickBot="1" x14ac:dyDescent="0.35">
      <c r="B63" s="20"/>
    </row>
    <row r="64" spans="2:10" ht="16.2" thickBot="1" x14ac:dyDescent="0.35">
      <c r="B64" s="21">
        <v>10000</v>
      </c>
      <c r="C64" s="22">
        <v>6816</v>
      </c>
      <c r="D64" s="22" t="s">
        <v>3</v>
      </c>
      <c r="E64" s="22">
        <v>2907</v>
      </c>
      <c r="F64" s="23"/>
    </row>
    <row r="65" spans="2:6" ht="134.4" customHeight="1" thickBot="1" x14ac:dyDescent="0.35">
      <c r="B65" s="24"/>
      <c r="C65" s="25" t="s">
        <v>29</v>
      </c>
      <c r="D65" s="25"/>
      <c r="E65" s="25" t="s">
        <v>30</v>
      </c>
      <c r="F65" s="25"/>
    </row>
    <row r="66" spans="2:6" ht="15.6" x14ac:dyDescent="0.3">
      <c r="B66" s="26"/>
    </row>
    <row r="67" spans="2:6" ht="31.8" thickBot="1" x14ac:dyDescent="0.35">
      <c r="B67" s="20" t="s">
        <v>31</v>
      </c>
    </row>
    <row r="68" spans="2:6" ht="16.2" thickBot="1" x14ac:dyDescent="0.35">
      <c r="B68" s="21">
        <v>10000</v>
      </c>
      <c r="C68" s="22">
        <v>2907</v>
      </c>
      <c r="D68" s="22" t="s">
        <v>3</v>
      </c>
      <c r="E68" s="22">
        <v>7816</v>
      </c>
      <c r="F68" s="23"/>
    </row>
    <row r="69" spans="2:6" ht="105" customHeight="1" thickBot="1" x14ac:dyDescent="0.35">
      <c r="B69" s="24"/>
      <c r="C69" s="25" t="s">
        <v>30</v>
      </c>
      <c r="D69" s="25"/>
      <c r="E69" s="25" t="s">
        <v>32</v>
      </c>
      <c r="F69" s="25"/>
    </row>
    <row r="70" spans="2:6" ht="15.6" x14ac:dyDescent="0.3">
      <c r="B70" s="2"/>
    </row>
  </sheetData>
  <mergeCells count="45">
    <mergeCell ref="B5:E5"/>
    <mergeCell ref="F5:I5"/>
    <mergeCell ref="B6:I6"/>
    <mergeCell ref="B7:E7"/>
    <mergeCell ref="B9:E9"/>
    <mergeCell ref="F7:I7"/>
    <mergeCell ref="F9:I9"/>
    <mergeCell ref="B13:E13"/>
    <mergeCell ref="F13:I13"/>
    <mergeCell ref="F10:I10"/>
    <mergeCell ref="B11:I11"/>
    <mergeCell ref="B12:I12"/>
    <mergeCell ref="B14:I15"/>
    <mergeCell ref="B16:I16"/>
    <mergeCell ref="B18:I18"/>
    <mergeCell ref="B20:I20"/>
    <mergeCell ref="B22:I22"/>
    <mergeCell ref="B39:J39"/>
    <mergeCell ref="B24:E24"/>
    <mergeCell ref="F24:I24"/>
    <mergeCell ref="B26:E33"/>
    <mergeCell ref="F26:I26"/>
    <mergeCell ref="F27:I27"/>
    <mergeCell ref="F28:I28"/>
    <mergeCell ref="F30:I30"/>
    <mergeCell ref="F32:I32"/>
    <mergeCell ref="F33:I33"/>
    <mergeCell ref="B34:I34"/>
    <mergeCell ref="B35:I35"/>
    <mergeCell ref="B36:E36"/>
    <mergeCell ref="F36:I36"/>
    <mergeCell ref="B37:J37"/>
    <mergeCell ref="B50:F50"/>
    <mergeCell ref="G50:J50"/>
    <mergeCell ref="B58:E58"/>
    <mergeCell ref="B60:E60"/>
    <mergeCell ref="B40:E40"/>
    <mergeCell ref="F40:I40"/>
    <mergeCell ref="B41:J41"/>
    <mergeCell ref="B42:J42"/>
    <mergeCell ref="B43:J43"/>
    <mergeCell ref="B44:J44"/>
    <mergeCell ref="B46:J46"/>
    <mergeCell ref="B48:F48"/>
    <mergeCell ref="G48:J49"/>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Z92"/>
  <sheetViews>
    <sheetView topLeftCell="M78" zoomScaleNormal="100" workbookViewId="0">
      <selection activeCell="U93" sqref="U93"/>
    </sheetView>
  </sheetViews>
  <sheetFormatPr defaultRowHeight="14.4" x14ac:dyDescent="0.3"/>
  <cols>
    <col min="2" max="2" width="43.77734375" customWidth="1"/>
    <col min="3" max="3" width="55.5546875" customWidth="1"/>
    <col min="4" max="4" width="8.88671875" customWidth="1"/>
    <col min="5" max="5" width="20.44140625" customWidth="1"/>
    <col min="6" max="6" width="22.77734375" customWidth="1"/>
    <col min="11" max="11" width="8.88671875" customWidth="1"/>
    <col min="21" max="21" width="12.44140625" customWidth="1"/>
    <col min="26" max="26" width="9.88671875" bestFit="1" customWidth="1"/>
  </cols>
  <sheetData>
    <row r="3" spans="2:26" ht="18.600000000000001" thickBot="1" x14ac:dyDescent="0.4">
      <c r="B3" s="60" t="s">
        <v>100</v>
      </c>
    </row>
    <row r="4" spans="2:26" ht="18.600000000000001" thickBot="1" x14ac:dyDescent="0.4">
      <c r="B4" s="29" t="s">
        <v>33</v>
      </c>
      <c r="C4" s="30" t="s">
        <v>34</v>
      </c>
      <c r="Q4" s="164" t="s">
        <v>59</v>
      </c>
      <c r="R4" s="164"/>
    </row>
    <row r="5" spans="2:26" ht="26.4" customHeight="1" thickBot="1" x14ac:dyDescent="0.35">
      <c r="B5" s="31"/>
      <c r="C5" s="18" t="s">
        <v>196</v>
      </c>
      <c r="Q5" s="116">
        <v>1802</v>
      </c>
      <c r="R5" s="117"/>
      <c r="S5" s="117"/>
      <c r="T5" s="117"/>
      <c r="U5" s="118"/>
      <c r="V5" s="116" t="s">
        <v>34</v>
      </c>
      <c r="W5" s="117"/>
      <c r="X5" s="117"/>
      <c r="Y5" s="117"/>
      <c r="Z5" s="118"/>
    </row>
    <row r="6" spans="2:26" ht="41.4" customHeight="1" thickBot="1" x14ac:dyDescent="0.35">
      <c r="B6" s="31" t="s">
        <v>194</v>
      </c>
      <c r="C6" s="18" t="s">
        <v>195</v>
      </c>
      <c r="Q6" s="116" t="s">
        <v>48</v>
      </c>
      <c r="R6" s="117"/>
      <c r="S6" s="117"/>
      <c r="T6" s="117"/>
      <c r="U6" s="117"/>
      <c r="V6" s="117"/>
      <c r="W6" s="117"/>
      <c r="X6" s="117"/>
      <c r="Y6" s="117"/>
      <c r="Z6" s="118"/>
    </row>
    <row r="7" spans="2:26" ht="41.4" customHeight="1" x14ac:dyDescent="0.3">
      <c r="B7" s="31" t="s">
        <v>220</v>
      </c>
      <c r="C7" s="18" t="s">
        <v>197</v>
      </c>
      <c r="Q7" s="109" t="s">
        <v>183</v>
      </c>
      <c r="R7" s="110"/>
      <c r="S7" s="110"/>
      <c r="T7" s="110"/>
      <c r="U7" s="110"/>
      <c r="V7" s="110"/>
      <c r="W7" s="110"/>
      <c r="X7" s="110"/>
      <c r="Y7" s="110"/>
      <c r="Z7" s="111"/>
    </row>
    <row r="8" spans="2:26" ht="40.200000000000003" customHeight="1" x14ac:dyDescent="0.3">
      <c r="B8" s="32" t="s">
        <v>35</v>
      </c>
      <c r="C8" s="18" t="s">
        <v>198</v>
      </c>
      <c r="Q8" s="102"/>
      <c r="R8" s="102">
        <f>Y8</f>
        <v>480000</v>
      </c>
      <c r="S8" s="38"/>
      <c r="T8" s="28">
        <v>2131</v>
      </c>
      <c r="U8" s="182" t="s">
        <v>3</v>
      </c>
      <c r="V8" s="183"/>
      <c r="W8" s="28">
        <v>404</v>
      </c>
      <c r="X8" s="38"/>
      <c r="Y8" s="102">
        <v>480000</v>
      </c>
      <c r="Z8" s="38"/>
    </row>
    <row r="9" spans="2:26" ht="76.2" customHeight="1" thickBot="1" x14ac:dyDescent="0.35">
      <c r="B9" s="32" t="s">
        <v>221</v>
      </c>
      <c r="C9" s="232" t="s">
        <v>223</v>
      </c>
      <c r="Q9" s="161" t="s">
        <v>49</v>
      </c>
      <c r="R9" s="162"/>
      <c r="S9" s="162"/>
      <c r="T9" s="162"/>
      <c r="U9" s="163"/>
      <c r="V9" s="127" t="s">
        <v>50</v>
      </c>
      <c r="W9" s="128"/>
      <c r="X9" s="128"/>
      <c r="Y9" s="128"/>
      <c r="Z9" s="129"/>
    </row>
    <row r="10" spans="2:26" ht="27" customHeight="1" thickBot="1" x14ac:dyDescent="0.35">
      <c r="B10" s="32" t="s">
        <v>222</v>
      </c>
      <c r="C10" s="18" t="s">
        <v>171</v>
      </c>
      <c r="Q10" s="127"/>
      <c r="R10" s="128"/>
      <c r="S10" s="128"/>
      <c r="T10" s="128"/>
      <c r="U10" s="129"/>
      <c r="V10" s="15"/>
      <c r="W10" s="14">
        <v>6811</v>
      </c>
      <c r="X10" s="14" t="s">
        <v>3</v>
      </c>
      <c r="Y10" s="14">
        <v>2813</v>
      </c>
      <c r="Z10" s="15">
        <v>4000</v>
      </c>
    </row>
    <row r="11" spans="2:26" ht="28.2" customHeight="1" thickBot="1" x14ac:dyDescent="0.35">
      <c r="B11" s="31"/>
      <c r="C11" s="34"/>
      <c r="Q11" s="116" t="s">
        <v>51</v>
      </c>
      <c r="R11" s="117"/>
      <c r="S11" s="117"/>
      <c r="T11" s="117"/>
      <c r="U11" s="117"/>
      <c r="V11" s="117"/>
      <c r="W11" s="117"/>
      <c r="X11" s="117"/>
      <c r="Y11" s="117"/>
      <c r="Z11" s="118"/>
    </row>
    <row r="12" spans="2:26" ht="16.2" customHeight="1" thickBot="1" x14ac:dyDescent="0.35">
      <c r="B12" s="33"/>
      <c r="C12" s="34"/>
      <c r="Q12" s="137" t="s">
        <v>52</v>
      </c>
      <c r="R12" s="138"/>
      <c r="S12" s="138"/>
      <c r="T12" s="138"/>
      <c r="U12" s="139"/>
      <c r="V12" s="137" t="s">
        <v>52</v>
      </c>
      <c r="W12" s="138"/>
      <c r="X12" s="138"/>
      <c r="Y12" s="138"/>
      <c r="Z12" s="139"/>
    </row>
    <row r="13" spans="2:26" ht="40.200000000000003" customHeight="1" thickBot="1" x14ac:dyDescent="0.35">
      <c r="B13" s="33"/>
      <c r="C13" s="34" t="s">
        <v>36</v>
      </c>
      <c r="Q13" s="13"/>
      <c r="R13" s="14">
        <v>404</v>
      </c>
      <c r="S13" s="14" t="s">
        <v>3</v>
      </c>
      <c r="T13" s="14">
        <v>4758</v>
      </c>
      <c r="U13" s="102">
        <v>20000</v>
      </c>
      <c r="V13" s="15"/>
      <c r="W13" s="14">
        <v>2131</v>
      </c>
      <c r="X13" s="14" t="s">
        <v>3</v>
      </c>
      <c r="Y13" s="14">
        <v>404</v>
      </c>
      <c r="Z13" s="15">
        <v>-20000</v>
      </c>
    </row>
    <row r="14" spans="2:26" ht="35.4" customHeight="1" thickBot="1" x14ac:dyDescent="0.35">
      <c r="B14" s="33"/>
      <c r="C14" s="34" t="s">
        <v>224</v>
      </c>
      <c r="Q14" s="124" t="s">
        <v>53</v>
      </c>
      <c r="R14" s="125"/>
      <c r="S14" s="125"/>
      <c r="T14" s="125"/>
      <c r="U14" s="126"/>
      <c r="V14" s="137" t="s">
        <v>54</v>
      </c>
      <c r="W14" s="138"/>
      <c r="X14" s="138"/>
      <c r="Y14" s="138"/>
      <c r="Z14" s="139"/>
    </row>
    <row r="15" spans="2:26" ht="25.8" customHeight="1" thickBot="1" x14ac:dyDescent="0.35">
      <c r="B15" s="33"/>
      <c r="C15" s="34" t="s">
        <v>35</v>
      </c>
      <c r="Q15" s="15"/>
      <c r="R15" s="14">
        <v>6811</v>
      </c>
      <c r="S15" s="14" t="str">
        <f>S13</f>
        <v>=</v>
      </c>
      <c r="T15" s="14">
        <v>2813</v>
      </c>
      <c r="U15" s="15">
        <f>480000/120</f>
        <v>4000</v>
      </c>
      <c r="V15" s="15"/>
      <c r="W15" s="14">
        <v>6811</v>
      </c>
      <c r="X15" s="14" t="s">
        <v>3</v>
      </c>
      <c r="Y15" s="14">
        <v>2813</v>
      </c>
      <c r="Z15" s="15">
        <f>(480000-20000-4000)/119</f>
        <v>3831.9327731092435</v>
      </c>
    </row>
    <row r="16" spans="2:26" ht="82.2" customHeight="1" thickBot="1" x14ac:dyDescent="0.35">
      <c r="B16" s="33"/>
      <c r="C16" s="34" t="s">
        <v>225</v>
      </c>
      <c r="Q16" s="15"/>
      <c r="R16" s="14">
        <v>4758</v>
      </c>
      <c r="S16" s="14" t="str">
        <f>S15</f>
        <v>=</v>
      </c>
      <c r="T16" s="14">
        <v>7584</v>
      </c>
      <c r="U16" s="15">
        <f>U13/120</f>
        <v>166.66666666666666</v>
      </c>
      <c r="V16" s="62"/>
      <c r="W16" s="17"/>
      <c r="X16" s="17"/>
      <c r="Y16" s="17"/>
      <c r="Z16" s="15"/>
    </row>
    <row r="17" spans="2:26" ht="46.8" customHeight="1" thickBot="1" x14ac:dyDescent="0.35">
      <c r="B17" s="97"/>
      <c r="C17" s="35" t="s">
        <v>222</v>
      </c>
      <c r="Q17" s="130" t="s">
        <v>55</v>
      </c>
      <c r="R17" s="131"/>
      <c r="S17" s="131"/>
      <c r="T17" s="131"/>
      <c r="U17" s="131"/>
      <c r="V17" s="117"/>
      <c r="W17" s="117"/>
      <c r="X17" s="117"/>
      <c r="Y17" s="117"/>
      <c r="Z17" s="118"/>
    </row>
    <row r="18" spans="2:26" ht="34.200000000000003" customHeight="1" thickBot="1" x14ac:dyDescent="0.35">
      <c r="B18" s="96"/>
      <c r="Q18" s="137" t="s">
        <v>56</v>
      </c>
      <c r="R18" s="138"/>
      <c r="S18" s="138"/>
      <c r="T18" s="138"/>
      <c r="U18" s="139"/>
      <c r="V18" s="124" t="s">
        <v>216</v>
      </c>
      <c r="W18" s="125"/>
      <c r="X18" s="125"/>
      <c r="Y18" s="125"/>
      <c r="Z18" s="126"/>
    </row>
    <row r="19" spans="2:26" ht="16.2" thickBot="1" x14ac:dyDescent="0.35">
      <c r="Q19" s="57"/>
      <c r="R19" s="16">
        <f>R15</f>
        <v>6811</v>
      </c>
      <c r="S19" s="14" t="s">
        <v>3</v>
      </c>
      <c r="T19" s="16">
        <f>T15</f>
        <v>2813</v>
      </c>
      <c r="U19" s="58">
        <f>U15</f>
        <v>4000</v>
      </c>
      <c r="V19" s="161"/>
      <c r="W19" s="162"/>
      <c r="X19" s="162"/>
      <c r="Y19" s="162"/>
      <c r="Z19" s="163"/>
    </row>
    <row r="20" spans="2:26" ht="15.6" customHeight="1" x14ac:dyDescent="0.3">
      <c r="B20" s="27" t="s">
        <v>47</v>
      </c>
      <c r="Q20" s="124" t="s">
        <v>57</v>
      </c>
      <c r="R20" s="125"/>
      <c r="S20" s="125"/>
      <c r="T20" s="125"/>
      <c r="U20" s="126"/>
      <c r="V20" s="161"/>
      <c r="W20" s="162"/>
      <c r="X20" s="162"/>
      <c r="Y20" s="162"/>
      <c r="Z20" s="163"/>
    </row>
    <row r="21" spans="2:26" ht="31.8" customHeight="1" thickBot="1" x14ac:dyDescent="0.35">
      <c r="B21" s="37" t="s">
        <v>199</v>
      </c>
      <c r="C21" s="233">
        <v>104000</v>
      </c>
      <c r="D21" s="38"/>
      <c r="E21" s="235">
        <v>101400</v>
      </c>
      <c r="F21" s="38"/>
      <c r="Q21" s="127" t="s">
        <v>58</v>
      </c>
      <c r="R21" s="128"/>
      <c r="S21" s="128"/>
      <c r="T21" s="128"/>
      <c r="U21" s="129"/>
      <c r="V21" s="161"/>
      <c r="W21" s="162"/>
      <c r="X21" s="162"/>
      <c r="Y21" s="162"/>
      <c r="Z21" s="163"/>
    </row>
    <row r="22" spans="2:26" ht="16.2" thickBot="1" x14ac:dyDescent="0.35">
      <c r="B22" s="177">
        <v>90000</v>
      </c>
      <c r="C22" s="39" t="s">
        <v>226</v>
      </c>
      <c r="D22" s="179" t="s">
        <v>37</v>
      </c>
      <c r="E22" s="234" t="s">
        <v>227</v>
      </c>
      <c r="F22" s="180">
        <f>B24+C24+E24</f>
        <v>268347.10743801651</v>
      </c>
      <c r="Q22" s="59"/>
      <c r="R22" s="16">
        <f>R16</f>
        <v>4758</v>
      </c>
      <c r="S22" s="14" t="s">
        <v>3</v>
      </c>
      <c r="T22" s="16">
        <f>T16</f>
        <v>7584</v>
      </c>
      <c r="U22" s="58">
        <f>U16</f>
        <v>166.66666666666666</v>
      </c>
      <c r="V22" s="127"/>
      <c r="W22" s="128"/>
      <c r="X22" s="128"/>
      <c r="Y22" s="128"/>
      <c r="Z22" s="129"/>
    </row>
    <row r="23" spans="2:26" ht="15.6" x14ac:dyDescent="0.3">
      <c r="B23" s="178"/>
      <c r="C23" s="40"/>
      <c r="D23" s="179"/>
      <c r="E23" s="236">
        <f>1.1*1.1</f>
        <v>1.2100000000000002</v>
      </c>
      <c r="F23" s="181"/>
    </row>
    <row r="24" spans="2:26" ht="18.600000000000001" thickBot="1" x14ac:dyDescent="0.4">
      <c r="B24" s="237">
        <f>B22</f>
        <v>90000</v>
      </c>
      <c r="C24" s="238">
        <f>C21/1.1</f>
        <v>94545.454545454544</v>
      </c>
      <c r="E24" s="238">
        <f>E21/E23</f>
        <v>83801.652892561964</v>
      </c>
      <c r="F24" s="61"/>
      <c r="Q24" s="169" t="s">
        <v>70</v>
      </c>
      <c r="R24" s="170"/>
    </row>
    <row r="25" spans="2:26" ht="47.4" thickBot="1" x14ac:dyDescent="0.35">
      <c r="B25" s="37" t="s">
        <v>38</v>
      </c>
      <c r="C25" s="92">
        <v>104000</v>
      </c>
      <c r="D25" s="38"/>
      <c r="E25" s="38">
        <v>101400</v>
      </c>
      <c r="F25" s="92">
        <f>B26+C25+E25</f>
        <v>295400</v>
      </c>
      <c r="Q25" s="116">
        <v>1802</v>
      </c>
      <c r="R25" s="117"/>
      <c r="S25" s="117"/>
      <c r="T25" s="117"/>
      <c r="U25" s="118"/>
      <c r="V25" s="116" t="s">
        <v>34</v>
      </c>
      <c r="W25" s="117"/>
      <c r="X25" s="117"/>
      <c r="Y25" s="117"/>
      <c r="Z25" s="118"/>
    </row>
    <row r="26" spans="2:26" ht="16.2" thickBot="1" x14ac:dyDescent="0.35">
      <c r="B26" s="1">
        <f>B22</f>
        <v>90000</v>
      </c>
      <c r="C26" s="84">
        <f>C24</f>
        <v>94545.454545454544</v>
      </c>
      <c r="D26" s="38"/>
      <c r="E26" s="84">
        <f>E24</f>
        <v>83801.652892561964</v>
      </c>
      <c r="F26" s="85">
        <f>B26+C26+E26</f>
        <v>268347.10743801651</v>
      </c>
      <c r="Q26" s="116" t="s">
        <v>60</v>
      </c>
      <c r="R26" s="117"/>
      <c r="S26" s="117"/>
      <c r="T26" s="117"/>
      <c r="U26" s="117"/>
      <c r="V26" s="117"/>
      <c r="W26" s="117"/>
      <c r="X26" s="117"/>
      <c r="Y26" s="117"/>
      <c r="Z26" s="118"/>
    </row>
    <row r="27" spans="2:26" ht="16.2" thickBot="1" x14ac:dyDescent="0.35">
      <c r="B27" s="37"/>
      <c r="C27" s="36">
        <f>C25-C24</f>
        <v>9454.5454545454559</v>
      </c>
      <c r="E27" s="1">
        <f>E25-E24</f>
        <v>17598.347107438036</v>
      </c>
      <c r="F27" s="86">
        <f>F25-F26</f>
        <v>27052.892561983492</v>
      </c>
      <c r="Q27" s="165" t="s">
        <v>61</v>
      </c>
      <c r="R27" s="166"/>
      <c r="S27" s="166"/>
      <c r="T27" s="166"/>
      <c r="U27" s="166"/>
      <c r="V27" s="166"/>
      <c r="W27" s="166"/>
      <c r="X27" s="166"/>
      <c r="Y27" s="166"/>
      <c r="Z27" s="167"/>
    </row>
    <row r="28" spans="2:26" ht="16.2" thickBot="1" x14ac:dyDescent="0.35">
      <c r="B28" s="41" t="s">
        <v>39</v>
      </c>
      <c r="C28" s="42" t="s">
        <v>40</v>
      </c>
      <c r="D28" s="43"/>
      <c r="E28" s="43"/>
      <c r="F28" s="44"/>
      <c r="Q28" s="13"/>
      <c r="R28" s="15"/>
      <c r="S28" s="14"/>
      <c r="T28" s="14">
        <v>2131</v>
      </c>
      <c r="U28" s="171" t="s">
        <v>3</v>
      </c>
      <c r="V28" s="172"/>
      <c r="W28" s="14">
        <v>404</v>
      </c>
      <c r="X28" s="15"/>
      <c r="Y28" s="15">
        <v>500000</v>
      </c>
      <c r="Z28" s="15"/>
    </row>
    <row r="29" spans="2:26" ht="16.2" thickBot="1" x14ac:dyDescent="0.35">
      <c r="B29" s="45"/>
      <c r="C29" s="87" t="s">
        <v>228</v>
      </c>
      <c r="D29" s="239" t="s">
        <v>3</v>
      </c>
      <c r="E29" s="87">
        <v>404</v>
      </c>
      <c r="F29" s="88">
        <f>F30+F31</f>
        <v>295400</v>
      </c>
      <c r="Q29" s="112" t="s">
        <v>229</v>
      </c>
      <c r="R29" s="113"/>
      <c r="S29" s="113"/>
      <c r="T29" s="113"/>
      <c r="U29" s="113"/>
      <c r="V29" s="113"/>
      <c r="W29" s="113"/>
      <c r="X29" s="113"/>
      <c r="Y29" s="113"/>
      <c r="Z29" s="114"/>
    </row>
    <row r="30" spans="2:26" ht="16.2" thickBot="1" x14ac:dyDescent="0.35">
      <c r="B30" s="46"/>
      <c r="C30" s="240">
        <v>2131</v>
      </c>
      <c r="D30" s="241"/>
      <c r="E30" s="241"/>
      <c r="F30" s="242">
        <f>F22</f>
        <v>268347.10743801651</v>
      </c>
      <c r="Q30" s="57"/>
      <c r="R30" s="16">
        <v>4451</v>
      </c>
      <c r="S30" s="14" t="s">
        <v>3</v>
      </c>
      <c r="T30" s="16">
        <v>4751</v>
      </c>
      <c r="U30" s="58">
        <v>30000</v>
      </c>
      <c r="V30" s="58"/>
      <c r="W30" s="16">
        <v>4451</v>
      </c>
      <c r="X30" s="14" t="s">
        <v>3</v>
      </c>
      <c r="Y30" s="16">
        <v>2131</v>
      </c>
      <c r="Z30" s="58">
        <v>30000</v>
      </c>
    </row>
    <row r="31" spans="2:26" ht="16.2" thickBot="1" x14ac:dyDescent="0.35">
      <c r="B31" s="47"/>
      <c r="C31" s="241">
        <v>471</v>
      </c>
      <c r="D31" s="241"/>
      <c r="E31" s="241"/>
      <c r="F31" s="243">
        <f>F27</f>
        <v>27052.892561983492</v>
      </c>
      <c r="Q31" s="168" t="s">
        <v>62</v>
      </c>
      <c r="R31" s="113"/>
      <c r="S31" s="113"/>
      <c r="T31" s="113"/>
      <c r="U31" s="113"/>
      <c r="V31" s="110"/>
      <c r="W31" s="110"/>
      <c r="X31" s="110"/>
      <c r="Y31" s="110"/>
      <c r="Z31" s="111"/>
    </row>
    <row r="32" spans="2:26" ht="16.2" thickBot="1" x14ac:dyDescent="0.35">
      <c r="B32" s="48"/>
      <c r="C32" s="89"/>
      <c r="D32" s="89"/>
      <c r="E32" s="89"/>
      <c r="F32" s="90"/>
      <c r="Q32" s="57"/>
      <c r="R32" s="16">
        <v>5121</v>
      </c>
      <c r="S32" s="14" t="s">
        <v>3</v>
      </c>
      <c r="T32" s="16">
        <v>4451</v>
      </c>
      <c r="U32" s="58">
        <f>U30</f>
        <v>30000</v>
      </c>
      <c r="V32" s="99"/>
      <c r="W32" s="100">
        <v>5121</v>
      </c>
      <c r="X32" s="100" t="s">
        <v>3</v>
      </c>
      <c r="Y32" s="100">
        <v>4451</v>
      </c>
      <c r="Z32" s="101">
        <f>Z30</f>
        <v>30000</v>
      </c>
    </row>
    <row r="33" spans="2:26" ht="31.8" thickBot="1" x14ac:dyDescent="0.35">
      <c r="B33" s="49" t="s">
        <v>41</v>
      </c>
      <c r="C33" s="50" t="s">
        <v>42</v>
      </c>
      <c r="D33" s="51"/>
      <c r="E33" s="51"/>
      <c r="F33" s="52"/>
      <c r="Q33" s="112" t="s">
        <v>63</v>
      </c>
      <c r="R33" s="113"/>
      <c r="S33" s="113"/>
      <c r="T33" s="113"/>
      <c r="U33" s="114"/>
      <c r="V33" s="127" t="s">
        <v>230</v>
      </c>
      <c r="W33" s="128"/>
      <c r="X33" s="128"/>
      <c r="Y33" s="128"/>
      <c r="Z33" s="129"/>
    </row>
    <row r="34" spans="2:26" ht="16.2" thickBot="1" x14ac:dyDescent="0.35">
      <c r="B34" s="41" t="s">
        <v>39</v>
      </c>
      <c r="C34" s="42" t="s">
        <v>43</v>
      </c>
      <c r="D34" s="43"/>
      <c r="E34" s="43"/>
      <c r="F34" s="44"/>
      <c r="Q34" s="112"/>
      <c r="R34" s="113"/>
      <c r="S34" s="113"/>
      <c r="T34" s="113"/>
      <c r="U34" s="114"/>
      <c r="V34" s="58"/>
      <c r="W34" s="16">
        <v>6811</v>
      </c>
      <c r="X34" s="14" t="s">
        <v>3</v>
      </c>
      <c r="Y34" s="16">
        <v>2813</v>
      </c>
      <c r="Z34" s="58">
        <v>7833</v>
      </c>
    </row>
    <row r="35" spans="2:26" ht="46.8" customHeight="1" thickBot="1" x14ac:dyDescent="0.35">
      <c r="B35" s="53"/>
      <c r="C35" s="54">
        <v>404</v>
      </c>
      <c r="D35" s="98" t="s">
        <v>3</v>
      </c>
      <c r="E35" s="54">
        <v>5121</v>
      </c>
      <c r="F35" s="55">
        <v>90000</v>
      </c>
      <c r="Q35" s="137" t="s">
        <v>64</v>
      </c>
      <c r="R35" s="138"/>
      <c r="S35" s="138"/>
      <c r="T35" s="138"/>
      <c r="U35" s="139"/>
      <c r="V35" s="174" t="s">
        <v>65</v>
      </c>
      <c r="W35" s="175"/>
      <c r="X35" s="175"/>
      <c r="Y35" s="175"/>
      <c r="Z35" s="176"/>
    </row>
    <row r="36" spans="2:26" ht="47.4" thickBot="1" x14ac:dyDescent="0.35">
      <c r="B36" s="41" t="s">
        <v>39</v>
      </c>
      <c r="C36" s="42" t="s">
        <v>44</v>
      </c>
      <c r="E36" s="43"/>
      <c r="F36" s="44"/>
      <c r="Q36" s="57"/>
      <c r="R36" s="16">
        <v>6651</v>
      </c>
      <c r="S36" s="14" t="s">
        <v>3</v>
      </c>
      <c r="T36" s="16">
        <v>404</v>
      </c>
      <c r="U36" s="58">
        <v>10000</v>
      </c>
      <c r="V36" s="112"/>
      <c r="W36" s="113"/>
      <c r="X36" s="113"/>
      <c r="Y36" s="113"/>
      <c r="Z36" s="114"/>
    </row>
    <row r="37" spans="2:26" ht="62.4" customHeight="1" thickBot="1" x14ac:dyDescent="0.35">
      <c r="B37" s="53"/>
      <c r="C37" s="56">
        <v>6681</v>
      </c>
      <c r="D37" s="98" t="s">
        <v>3</v>
      </c>
      <c r="E37" s="54">
        <v>471</v>
      </c>
      <c r="F37" s="55">
        <v>17835</v>
      </c>
      <c r="Q37" s="116" t="s">
        <v>66</v>
      </c>
      <c r="R37" s="117"/>
      <c r="S37" s="117"/>
      <c r="T37" s="117"/>
      <c r="U37" s="117"/>
      <c r="V37" s="117"/>
      <c r="W37" s="117"/>
      <c r="X37" s="117"/>
      <c r="Y37" s="117"/>
      <c r="Z37" s="118"/>
    </row>
    <row r="38" spans="2:26" ht="31.2" customHeight="1" thickBot="1" x14ac:dyDescent="0.35">
      <c r="B38" s="41" t="s">
        <v>39</v>
      </c>
      <c r="C38" s="42" t="s">
        <v>45</v>
      </c>
      <c r="E38" s="43"/>
      <c r="F38" s="44"/>
      <c r="Q38" s="137" t="s">
        <v>67</v>
      </c>
      <c r="R38" s="138"/>
      <c r="S38" s="138"/>
      <c r="T38" s="138"/>
      <c r="U38" s="139"/>
      <c r="V38" s="137" t="s">
        <v>68</v>
      </c>
      <c r="W38" s="138"/>
      <c r="X38" s="138"/>
      <c r="Y38" s="138"/>
      <c r="Z38" s="139"/>
    </row>
    <row r="39" spans="2:26" ht="16.2" thickBot="1" x14ac:dyDescent="0.35">
      <c r="B39" s="53"/>
      <c r="C39" s="54">
        <v>404</v>
      </c>
      <c r="D39" s="98" t="s">
        <v>3</v>
      </c>
      <c r="E39" s="54">
        <v>5121</v>
      </c>
      <c r="F39" s="55">
        <v>104000</v>
      </c>
      <c r="Q39" s="57"/>
      <c r="R39" s="16">
        <v>6811</v>
      </c>
      <c r="S39" s="14" t="s">
        <v>3</v>
      </c>
      <c r="T39" s="16">
        <v>2813</v>
      </c>
      <c r="U39" s="58">
        <f>500000/60</f>
        <v>8333.3333333333339</v>
      </c>
      <c r="V39" s="58"/>
      <c r="W39" s="16">
        <f>W34</f>
        <v>6811</v>
      </c>
      <c r="X39" s="14" t="s">
        <v>3</v>
      </c>
      <c r="Y39" s="16">
        <f>Y34</f>
        <v>2813</v>
      </c>
      <c r="Z39" s="58">
        <f>Z34</f>
        <v>7833</v>
      </c>
    </row>
    <row r="40" spans="2:26" ht="16.2" thickBot="1" x14ac:dyDescent="0.35">
      <c r="B40" s="46"/>
      <c r="C40" s="104"/>
      <c r="D40" s="98"/>
      <c r="E40" s="104"/>
      <c r="F40" s="105"/>
      <c r="Q40" s="57"/>
      <c r="R40" s="16">
        <v>4751</v>
      </c>
      <c r="S40" s="14" t="s">
        <v>3</v>
      </c>
      <c r="T40" s="16">
        <v>7584</v>
      </c>
      <c r="U40" s="58">
        <f>30000/60</f>
        <v>500</v>
      </c>
      <c r="V40" s="91"/>
      <c r="W40" s="83"/>
      <c r="X40" s="17"/>
      <c r="Y40" s="83"/>
      <c r="Z40" s="58"/>
    </row>
    <row r="41" spans="2:26" ht="63" thickBot="1" x14ac:dyDescent="0.35">
      <c r="B41" s="41" t="s">
        <v>39</v>
      </c>
      <c r="C41" s="42" t="s">
        <v>187</v>
      </c>
      <c r="E41" s="43"/>
      <c r="F41" s="44"/>
      <c r="Q41" s="137" t="s">
        <v>69</v>
      </c>
      <c r="R41" s="138"/>
      <c r="S41" s="138"/>
      <c r="T41" s="138"/>
      <c r="U41" s="139"/>
      <c r="V41" s="174" t="s">
        <v>65</v>
      </c>
      <c r="W41" s="175"/>
      <c r="X41" s="175"/>
      <c r="Y41" s="175"/>
      <c r="Z41" s="176"/>
    </row>
    <row r="42" spans="2:26" ht="16.2" thickBot="1" x14ac:dyDescent="0.35">
      <c r="B42" s="53"/>
      <c r="C42" s="56">
        <v>6681</v>
      </c>
      <c r="D42" s="98" t="s">
        <v>3</v>
      </c>
      <c r="E42" s="54">
        <v>471</v>
      </c>
      <c r="F42" s="55">
        <v>9218</v>
      </c>
      <c r="H42" s="36">
        <f>F37+F42</f>
        <v>27053</v>
      </c>
      <c r="Q42" s="57"/>
      <c r="R42" s="16">
        <v>404</v>
      </c>
      <c r="S42" s="14" t="s">
        <v>3</v>
      </c>
      <c r="T42" s="16">
        <v>7651</v>
      </c>
      <c r="U42" s="58">
        <v>20000</v>
      </c>
      <c r="V42" s="112"/>
      <c r="W42" s="113"/>
      <c r="X42" s="113"/>
      <c r="Y42" s="113"/>
      <c r="Z42" s="114"/>
    </row>
    <row r="43" spans="2:26" ht="13.2" customHeight="1" x14ac:dyDescent="0.3">
      <c r="B43" s="41" t="s">
        <v>39</v>
      </c>
      <c r="C43" s="42" t="s">
        <v>46</v>
      </c>
      <c r="E43" s="43"/>
      <c r="F43" s="44"/>
    </row>
    <row r="44" spans="2:26" ht="15.6" x14ac:dyDescent="0.3">
      <c r="B44" s="53"/>
      <c r="C44" s="54">
        <v>404</v>
      </c>
      <c r="D44" s="98" t="s">
        <v>3</v>
      </c>
      <c r="E44" s="54">
        <v>5121</v>
      </c>
      <c r="F44" s="55">
        <v>101400</v>
      </c>
    </row>
    <row r="45" spans="2:26" ht="15" thickBot="1" x14ac:dyDescent="0.35">
      <c r="Q45" s="173" t="s">
        <v>99</v>
      </c>
      <c r="R45" s="173"/>
    </row>
    <row r="46" spans="2:26" ht="16.2" thickBot="1" x14ac:dyDescent="0.35">
      <c r="Q46" s="116">
        <v>1802</v>
      </c>
      <c r="R46" s="117"/>
      <c r="S46" s="117"/>
      <c r="T46" s="117"/>
      <c r="U46" s="118"/>
      <c r="V46" s="116" t="s">
        <v>34</v>
      </c>
      <c r="W46" s="117"/>
      <c r="X46" s="117"/>
      <c r="Y46" s="117"/>
      <c r="Z46" s="118"/>
    </row>
    <row r="47" spans="2:26" ht="16.2" customHeight="1" thickBot="1" x14ac:dyDescent="0.35">
      <c r="Q47" s="116" t="s">
        <v>71</v>
      </c>
      <c r="R47" s="117"/>
      <c r="S47" s="117"/>
      <c r="T47" s="117"/>
      <c r="U47" s="117"/>
      <c r="V47" s="117"/>
      <c r="W47" s="117"/>
      <c r="X47" s="117"/>
      <c r="Y47" s="117"/>
      <c r="Z47" s="118"/>
    </row>
    <row r="48" spans="2:26" ht="16.2" customHeight="1" thickBot="1" x14ac:dyDescent="0.35">
      <c r="Q48" s="112" t="s">
        <v>72</v>
      </c>
      <c r="R48" s="113"/>
      <c r="S48" s="113"/>
      <c r="T48" s="113"/>
      <c r="U48" s="113"/>
      <c r="V48" s="113"/>
      <c r="W48" s="113"/>
      <c r="X48" s="113"/>
      <c r="Y48" s="113"/>
      <c r="Z48" s="114"/>
    </row>
    <row r="49" spans="17:26" ht="16.2" thickBot="1" x14ac:dyDescent="0.35">
      <c r="Q49" s="57"/>
      <c r="R49" s="16">
        <v>212</v>
      </c>
      <c r="S49" s="14" t="s">
        <v>3</v>
      </c>
      <c r="T49" s="16">
        <v>404</v>
      </c>
      <c r="U49" s="58">
        <v>800000</v>
      </c>
      <c r="V49" s="57"/>
      <c r="W49" s="16">
        <f>R49</f>
        <v>212</v>
      </c>
      <c r="X49" s="14" t="s">
        <v>3</v>
      </c>
      <c r="Y49" s="16">
        <f>T49</f>
        <v>404</v>
      </c>
      <c r="Z49" s="58">
        <f>U49</f>
        <v>800000</v>
      </c>
    </row>
    <row r="50" spans="17:26" ht="15.6" customHeight="1" x14ac:dyDescent="0.3">
      <c r="Q50" s="109" t="s">
        <v>63</v>
      </c>
      <c r="R50" s="110"/>
      <c r="S50" s="110"/>
      <c r="T50" s="110"/>
      <c r="U50" s="111"/>
      <c r="V50" s="124" t="s">
        <v>73</v>
      </c>
      <c r="W50" s="125"/>
      <c r="X50" s="125"/>
      <c r="Y50" s="125"/>
      <c r="Z50" s="126"/>
    </row>
    <row r="51" spans="17:26" ht="15.6" customHeight="1" x14ac:dyDescent="0.3">
      <c r="Q51" s="119"/>
      <c r="R51" s="120"/>
      <c r="S51" s="120"/>
      <c r="T51" s="120"/>
      <c r="U51" s="121"/>
      <c r="V51" s="119" t="s">
        <v>74</v>
      </c>
      <c r="W51" s="120"/>
      <c r="X51" s="120"/>
      <c r="Y51" s="120"/>
      <c r="Z51" s="121"/>
    </row>
    <row r="52" spans="17:26" ht="15.6" customHeight="1" x14ac:dyDescent="0.3">
      <c r="Q52" s="119"/>
      <c r="R52" s="120"/>
      <c r="S52" s="120"/>
      <c r="T52" s="120"/>
      <c r="U52" s="121"/>
      <c r="V52" s="119" t="s">
        <v>200</v>
      </c>
      <c r="W52" s="120"/>
      <c r="X52" s="120"/>
      <c r="Y52" s="120"/>
      <c r="Z52" s="121"/>
    </row>
    <row r="53" spans="17:26" ht="31.2" customHeight="1" x14ac:dyDescent="0.3">
      <c r="Q53" s="119"/>
      <c r="R53" s="120"/>
      <c r="S53" s="120"/>
      <c r="T53" s="120"/>
      <c r="U53" s="121"/>
      <c r="V53" s="119" t="s">
        <v>201</v>
      </c>
      <c r="W53" s="120"/>
      <c r="X53" s="120"/>
      <c r="Y53" s="120"/>
      <c r="Z53" s="121"/>
    </row>
    <row r="54" spans="17:26" ht="15.6" customHeight="1" x14ac:dyDescent="0.3">
      <c r="Q54" s="119"/>
      <c r="R54" s="120"/>
      <c r="S54" s="120"/>
      <c r="T54" s="120"/>
      <c r="U54" s="121"/>
      <c r="V54" s="119" t="s">
        <v>75</v>
      </c>
      <c r="W54" s="120"/>
      <c r="X54" s="120"/>
      <c r="Y54" s="120"/>
      <c r="Z54" s="121"/>
    </row>
    <row r="55" spans="17:26" ht="31.2" customHeight="1" thickBot="1" x14ac:dyDescent="0.35">
      <c r="Q55" s="133"/>
      <c r="R55" s="122"/>
      <c r="S55" s="122"/>
      <c r="T55" s="122"/>
      <c r="U55" s="123"/>
      <c r="V55" s="133" t="s">
        <v>76</v>
      </c>
      <c r="W55" s="122"/>
      <c r="X55" s="122"/>
      <c r="Y55" s="122"/>
      <c r="Z55" s="123"/>
    </row>
    <row r="56" spans="17:26" ht="16.2" thickBot="1" x14ac:dyDescent="0.35">
      <c r="Q56" s="112"/>
      <c r="R56" s="113"/>
      <c r="S56" s="113"/>
      <c r="T56" s="113"/>
      <c r="U56" s="114"/>
      <c r="V56" s="58"/>
      <c r="W56" s="16">
        <v>6811</v>
      </c>
      <c r="X56" s="14" t="s">
        <v>3</v>
      </c>
      <c r="Y56" s="16">
        <v>2812</v>
      </c>
      <c r="Z56" s="58">
        <f>730000/60</f>
        <v>12166.666666666666</v>
      </c>
    </row>
    <row r="57" spans="17:26" ht="16.2" customHeight="1" thickBot="1" x14ac:dyDescent="0.35">
      <c r="Q57" s="116" t="s">
        <v>77</v>
      </c>
      <c r="R57" s="117"/>
      <c r="S57" s="117"/>
      <c r="T57" s="117"/>
      <c r="U57" s="117"/>
      <c r="V57" s="117"/>
      <c r="W57" s="117"/>
      <c r="X57" s="117"/>
      <c r="Y57" s="117"/>
      <c r="Z57" s="118"/>
    </row>
    <row r="58" spans="17:26" ht="16.2" customHeight="1" thickBot="1" x14ac:dyDescent="0.35">
      <c r="Q58" s="109" t="s">
        <v>202</v>
      </c>
      <c r="R58" s="110"/>
      <c r="S58" s="110"/>
      <c r="T58" s="110"/>
      <c r="U58" s="111"/>
      <c r="V58" s="58"/>
      <c r="W58" s="16">
        <f>W56</f>
        <v>6811</v>
      </c>
      <c r="X58" s="14" t="s">
        <v>3</v>
      </c>
      <c r="Y58" s="16">
        <f>Y56</f>
        <v>2812</v>
      </c>
      <c r="Z58" s="58">
        <f>Z56</f>
        <v>12166.666666666666</v>
      </c>
    </row>
    <row r="59" spans="17:26" ht="15.6" customHeight="1" x14ac:dyDescent="0.3">
      <c r="Q59" s="119" t="s">
        <v>78</v>
      </c>
      <c r="R59" s="120"/>
      <c r="S59" s="120"/>
      <c r="T59" s="120"/>
      <c r="U59" s="121"/>
      <c r="Z59" s="8"/>
    </row>
    <row r="60" spans="17:26" ht="31.2" customHeight="1" x14ac:dyDescent="0.3">
      <c r="Q60" s="161" t="s">
        <v>79</v>
      </c>
      <c r="R60" s="162"/>
      <c r="S60" s="162"/>
      <c r="T60" s="162"/>
      <c r="U60" s="163"/>
      <c r="Z60" s="8"/>
    </row>
    <row r="61" spans="17:26" ht="16.2" customHeight="1" thickBot="1" x14ac:dyDescent="0.35">
      <c r="Q61" s="133" t="s">
        <v>80</v>
      </c>
      <c r="R61" s="122"/>
      <c r="S61" s="122"/>
      <c r="T61" s="122"/>
      <c r="U61" s="123"/>
      <c r="V61" s="3"/>
      <c r="W61" s="3"/>
      <c r="X61" s="3"/>
      <c r="Y61" s="3"/>
      <c r="Z61" s="4"/>
    </row>
    <row r="62" spans="17:26" ht="16.2" thickBot="1" x14ac:dyDescent="0.35">
      <c r="Q62" s="57"/>
      <c r="R62" s="16">
        <v>6811</v>
      </c>
      <c r="S62" s="14" t="s">
        <v>3</v>
      </c>
      <c r="T62" s="16">
        <v>2812</v>
      </c>
      <c r="U62" s="58">
        <f>800000/480</f>
        <v>1666.6666666666667</v>
      </c>
      <c r="V62" s="58"/>
      <c r="W62" s="16">
        <f>W58</f>
        <v>6811</v>
      </c>
      <c r="X62" s="14" t="s">
        <v>3</v>
      </c>
      <c r="Y62" s="16">
        <f>Y58</f>
        <v>2812</v>
      </c>
      <c r="Z62" s="58">
        <f>Z58</f>
        <v>12166.666666666666</v>
      </c>
    </row>
    <row r="63" spans="17:26" ht="15.6" x14ac:dyDescent="0.3">
      <c r="Q63" s="134"/>
      <c r="R63" s="135"/>
      <c r="S63" s="135"/>
      <c r="T63" s="135"/>
      <c r="U63" s="135"/>
      <c r="V63" s="135"/>
      <c r="W63" s="135"/>
      <c r="X63" s="135"/>
      <c r="Y63" s="135"/>
      <c r="Z63" s="136"/>
    </row>
    <row r="64" spans="17:26" ht="15.6" x14ac:dyDescent="0.3">
      <c r="Q64" s="143"/>
      <c r="R64" s="144"/>
      <c r="S64" s="144"/>
      <c r="T64" s="144"/>
      <c r="U64" s="144"/>
      <c r="V64" s="144"/>
      <c r="W64" s="144"/>
      <c r="X64" s="144"/>
      <c r="Y64" s="144"/>
      <c r="Z64" s="145"/>
    </row>
    <row r="65" spans="17:26" ht="16.2" thickBot="1" x14ac:dyDescent="0.35">
      <c r="Q65" s="130" t="s">
        <v>81</v>
      </c>
      <c r="R65" s="131"/>
      <c r="S65" s="131"/>
      <c r="T65" s="131"/>
      <c r="U65" s="131"/>
      <c r="V65" s="131"/>
      <c r="W65" s="131"/>
      <c r="X65" s="131"/>
      <c r="Y65" s="131"/>
      <c r="Z65" s="132"/>
    </row>
    <row r="66" spans="17:26" ht="15.6" customHeight="1" x14ac:dyDescent="0.3">
      <c r="Q66" s="109" t="s">
        <v>203</v>
      </c>
      <c r="R66" s="110"/>
      <c r="S66" s="110"/>
      <c r="T66" s="110"/>
      <c r="U66" s="111"/>
      <c r="V66" s="109" t="s">
        <v>204</v>
      </c>
      <c r="W66" s="110"/>
      <c r="X66" s="110"/>
      <c r="Y66" s="110"/>
      <c r="Z66" s="111"/>
    </row>
    <row r="67" spans="17:26" ht="16.2" thickBot="1" x14ac:dyDescent="0.35">
      <c r="Q67" s="133" t="s">
        <v>82</v>
      </c>
      <c r="R67" s="122"/>
      <c r="S67" s="122"/>
      <c r="T67" s="122"/>
      <c r="U67" s="123"/>
      <c r="V67" s="133" t="s">
        <v>83</v>
      </c>
      <c r="W67" s="122"/>
      <c r="X67" s="122"/>
      <c r="Y67" s="122"/>
      <c r="Z67" s="123"/>
    </row>
    <row r="68" spans="17:26" ht="16.2" thickBot="1" x14ac:dyDescent="0.35">
      <c r="Q68" s="116" t="s">
        <v>16</v>
      </c>
      <c r="R68" s="117"/>
      <c r="S68" s="117"/>
      <c r="T68" s="117"/>
      <c r="U68" s="117"/>
      <c r="V68" s="117"/>
      <c r="W68" s="117"/>
      <c r="X68" s="117"/>
      <c r="Y68" s="117"/>
      <c r="Z68" s="118"/>
    </row>
    <row r="69" spans="17:26" ht="16.2" thickBot="1" x14ac:dyDescent="0.35">
      <c r="Q69" s="116" t="s">
        <v>84</v>
      </c>
      <c r="R69" s="117"/>
      <c r="S69" s="117"/>
      <c r="T69" s="117"/>
      <c r="U69" s="117"/>
      <c r="V69" s="117"/>
      <c r="W69" s="117"/>
      <c r="X69" s="117"/>
      <c r="Y69" s="117"/>
      <c r="Z69" s="118"/>
    </row>
    <row r="70" spans="17:26" ht="15.6" customHeight="1" x14ac:dyDescent="0.3">
      <c r="Q70" s="109" t="s">
        <v>85</v>
      </c>
      <c r="R70" s="110"/>
      <c r="S70" s="110"/>
      <c r="T70" s="110"/>
      <c r="U70" s="111"/>
      <c r="V70" s="109" t="s">
        <v>86</v>
      </c>
      <c r="W70" s="110"/>
      <c r="X70" s="110"/>
      <c r="Y70" s="110"/>
      <c r="Z70" s="111"/>
    </row>
    <row r="71" spans="17:26" ht="31.2" customHeight="1" x14ac:dyDescent="0.3">
      <c r="Q71" s="119"/>
      <c r="R71" s="120"/>
      <c r="S71" s="120"/>
      <c r="T71" s="120"/>
      <c r="U71" s="121"/>
      <c r="V71" s="161" t="s">
        <v>87</v>
      </c>
      <c r="W71" s="162"/>
      <c r="X71" s="162"/>
      <c r="Y71" s="162"/>
      <c r="Z71" s="163"/>
    </row>
    <row r="72" spans="17:26" ht="31.2" customHeight="1" x14ac:dyDescent="0.3">
      <c r="Q72" s="119"/>
      <c r="R72" s="120"/>
      <c r="S72" s="120"/>
      <c r="T72" s="120"/>
      <c r="U72" s="121"/>
      <c r="V72" s="161" t="s">
        <v>88</v>
      </c>
      <c r="W72" s="162"/>
      <c r="X72" s="162"/>
      <c r="Y72" s="162"/>
      <c r="Z72" s="163"/>
    </row>
    <row r="73" spans="17:26" ht="31.2" customHeight="1" thickBot="1" x14ac:dyDescent="0.35">
      <c r="Q73" s="133"/>
      <c r="R73" s="122"/>
      <c r="S73" s="122"/>
      <c r="T73" s="122"/>
      <c r="U73" s="123"/>
      <c r="V73" s="127" t="s">
        <v>89</v>
      </c>
      <c r="W73" s="128"/>
      <c r="X73" s="128"/>
      <c r="Y73" s="128"/>
      <c r="Z73" s="129"/>
    </row>
    <row r="74" spans="17:26" ht="16.2" thickBot="1" x14ac:dyDescent="0.35">
      <c r="Q74" s="57"/>
      <c r="R74" s="16">
        <v>6811</v>
      </c>
      <c r="S74" s="14" t="s">
        <v>3</v>
      </c>
      <c r="T74" s="16">
        <v>2812</v>
      </c>
      <c r="U74" s="58">
        <f>U62</f>
        <v>1666.6666666666667</v>
      </c>
      <c r="V74" s="58"/>
      <c r="W74" s="16">
        <v>6811</v>
      </c>
      <c r="X74" s="14" t="s">
        <v>3</v>
      </c>
      <c r="Y74" s="16">
        <v>2812</v>
      </c>
      <c r="Z74" s="58">
        <v>12352</v>
      </c>
    </row>
    <row r="75" spans="17:26" x14ac:dyDescent="0.3">
      <c r="Q75" s="109"/>
      <c r="R75" s="110"/>
      <c r="S75" s="110"/>
      <c r="T75" s="110"/>
      <c r="U75" s="111"/>
      <c r="V75" s="109"/>
      <c r="W75" s="110"/>
      <c r="X75" s="110"/>
      <c r="Y75" s="110"/>
      <c r="Z75" s="111"/>
    </row>
    <row r="76" spans="17:26" ht="15" thickBot="1" x14ac:dyDescent="0.35">
      <c r="Q76" s="133"/>
      <c r="R76" s="122"/>
      <c r="S76" s="122"/>
      <c r="T76" s="122"/>
      <c r="U76" s="123"/>
      <c r="V76" s="133"/>
      <c r="W76" s="122"/>
      <c r="X76" s="122"/>
      <c r="Y76" s="122"/>
      <c r="Z76" s="123"/>
    </row>
    <row r="77" spans="17:26" ht="16.2" thickBot="1" x14ac:dyDescent="0.35">
      <c r="Q77" s="116" t="s">
        <v>90</v>
      </c>
      <c r="R77" s="117"/>
      <c r="S77" s="117"/>
      <c r="T77" s="117"/>
      <c r="U77" s="117"/>
      <c r="V77" s="117"/>
      <c r="W77" s="117"/>
      <c r="X77" s="117"/>
      <c r="Y77" s="117"/>
      <c r="Z77" s="118"/>
    </row>
    <row r="78" spans="17:26" ht="15.6" customHeight="1" x14ac:dyDescent="0.3">
      <c r="Q78" s="109" t="s">
        <v>205</v>
      </c>
      <c r="R78" s="110"/>
      <c r="S78" s="110"/>
      <c r="T78" s="110"/>
      <c r="U78" s="111"/>
      <c r="V78" s="109" t="s">
        <v>206</v>
      </c>
      <c r="W78" s="110"/>
      <c r="X78" s="110"/>
      <c r="Y78" s="110"/>
      <c r="Z78" s="111"/>
    </row>
    <row r="79" spans="17:26" ht="16.2" thickBot="1" x14ac:dyDescent="0.35">
      <c r="Q79" s="133" t="s">
        <v>91</v>
      </c>
      <c r="R79" s="122"/>
      <c r="S79" s="122"/>
      <c r="T79" s="122"/>
      <c r="U79" s="123"/>
      <c r="V79" s="133" t="s">
        <v>92</v>
      </c>
      <c r="W79" s="122"/>
      <c r="X79" s="122"/>
      <c r="Y79" s="122"/>
      <c r="Z79" s="123"/>
    </row>
    <row r="80" spans="17:26" ht="16.2" thickBot="1" x14ac:dyDescent="0.35">
      <c r="Q80" s="116" t="s">
        <v>93</v>
      </c>
      <c r="R80" s="117"/>
      <c r="S80" s="117"/>
      <c r="T80" s="117"/>
      <c r="U80" s="117"/>
      <c r="V80" s="117"/>
      <c r="W80" s="117"/>
      <c r="X80" s="117"/>
      <c r="Y80" s="117"/>
      <c r="Z80" s="118"/>
    </row>
    <row r="81" spans="17:26" ht="16.2" thickBot="1" x14ac:dyDescent="0.35">
      <c r="Q81" s="116" t="s">
        <v>84</v>
      </c>
      <c r="R81" s="117"/>
      <c r="S81" s="117"/>
      <c r="T81" s="117"/>
      <c r="U81" s="117"/>
      <c r="V81" s="117"/>
      <c r="W81" s="117"/>
      <c r="X81" s="117"/>
      <c r="Y81" s="117"/>
      <c r="Z81" s="118"/>
    </row>
    <row r="82" spans="17:26" ht="54.6" customHeight="1" thickBot="1" x14ac:dyDescent="0.35">
      <c r="Q82" s="112" t="s">
        <v>85</v>
      </c>
      <c r="R82" s="113"/>
      <c r="S82" s="113"/>
      <c r="T82" s="113"/>
      <c r="U82" s="114"/>
      <c r="V82" s="112" t="s">
        <v>184</v>
      </c>
      <c r="W82" s="113"/>
      <c r="X82" s="113"/>
      <c r="Y82" s="113"/>
      <c r="Z82" s="114"/>
    </row>
    <row r="83" spans="17:26" ht="16.2" thickBot="1" x14ac:dyDescent="0.35">
      <c r="Q83" s="116" t="s">
        <v>94</v>
      </c>
      <c r="R83" s="117"/>
      <c r="S83" s="117"/>
      <c r="T83" s="117"/>
      <c r="U83" s="117"/>
      <c r="V83" s="117"/>
      <c r="W83" s="117"/>
      <c r="X83" s="117"/>
      <c r="Y83" s="117"/>
      <c r="Z83" s="118"/>
    </row>
    <row r="84" spans="17:26" ht="15.6" customHeight="1" x14ac:dyDescent="0.3">
      <c r="Q84" s="109" t="s">
        <v>188</v>
      </c>
      <c r="R84" s="110"/>
      <c r="S84" s="110"/>
      <c r="T84" s="110"/>
      <c r="U84" s="111"/>
      <c r="V84" s="155">
        <v>578780</v>
      </c>
      <c r="W84" s="156"/>
      <c r="X84" s="156"/>
      <c r="Y84" s="156"/>
      <c r="Z84" s="157"/>
    </row>
    <row r="85" spans="17:26" ht="16.2" thickBot="1" x14ac:dyDescent="0.35">
      <c r="Q85" s="152" t="s">
        <v>95</v>
      </c>
      <c r="R85" s="153"/>
      <c r="S85" s="153"/>
      <c r="T85" s="153"/>
      <c r="U85" s="154"/>
      <c r="V85" s="158"/>
      <c r="W85" s="159"/>
      <c r="X85" s="159"/>
      <c r="Y85" s="159"/>
      <c r="Z85" s="160"/>
    </row>
    <row r="86" spans="17:26" ht="16.2" thickBot="1" x14ac:dyDescent="0.35">
      <c r="Q86" s="116" t="s">
        <v>96</v>
      </c>
      <c r="R86" s="117"/>
      <c r="S86" s="117"/>
      <c r="T86" s="117"/>
      <c r="U86" s="117"/>
      <c r="V86" s="117"/>
      <c r="W86" s="117"/>
      <c r="X86" s="117"/>
      <c r="Y86" s="117"/>
      <c r="Z86" s="118"/>
    </row>
    <row r="87" spans="17:26" ht="16.2" thickBot="1" x14ac:dyDescent="0.35">
      <c r="Q87" s="116" t="s">
        <v>84</v>
      </c>
      <c r="R87" s="117"/>
      <c r="S87" s="117"/>
      <c r="T87" s="117"/>
      <c r="U87" s="117"/>
      <c r="V87" s="117"/>
      <c r="W87" s="117"/>
      <c r="X87" s="117"/>
      <c r="Y87" s="117"/>
      <c r="Z87" s="118"/>
    </row>
    <row r="88" spans="17:26" ht="15.6" customHeight="1" x14ac:dyDescent="0.3">
      <c r="Q88" s="109" t="s">
        <v>85</v>
      </c>
      <c r="R88" s="110"/>
      <c r="S88" s="110"/>
      <c r="T88" s="110"/>
      <c r="U88" s="111"/>
      <c r="V88" s="109" t="s">
        <v>207</v>
      </c>
      <c r="W88" s="110"/>
      <c r="X88" s="110"/>
      <c r="Y88" s="110"/>
      <c r="Z88" s="111"/>
    </row>
    <row r="89" spans="17:26" ht="31.2" customHeight="1" x14ac:dyDescent="0.3">
      <c r="Q89" s="119"/>
      <c r="R89" s="120"/>
      <c r="S89" s="120"/>
      <c r="T89" s="120"/>
      <c r="U89" s="121"/>
      <c r="V89" s="119" t="s">
        <v>231</v>
      </c>
      <c r="W89" s="120"/>
      <c r="X89" s="120"/>
      <c r="Y89" s="120"/>
      <c r="Z89" s="121"/>
    </row>
    <row r="90" spans="17:26" ht="31.2" customHeight="1" x14ac:dyDescent="0.3">
      <c r="Q90" s="119"/>
      <c r="R90" s="120"/>
      <c r="S90" s="120"/>
      <c r="T90" s="120"/>
      <c r="U90" s="121"/>
      <c r="V90" s="119" t="s">
        <v>97</v>
      </c>
      <c r="W90" s="120"/>
      <c r="X90" s="120"/>
      <c r="Y90" s="120"/>
      <c r="Z90" s="121"/>
    </row>
    <row r="91" spans="17:26" ht="16.2" thickBot="1" x14ac:dyDescent="0.35">
      <c r="Q91" s="133"/>
      <c r="R91" s="122"/>
      <c r="S91" s="122"/>
      <c r="T91" s="122"/>
      <c r="U91" s="123"/>
      <c r="V91" s="133" t="s">
        <v>98</v>
      </c>
      <c r="W91" s="122"/>
      <c r="X91" s="122"/>
      <c r="Y91" s="122"/>
      <c r="Z91" s="123"/>
    </row>
    <row r="92" spans="17:26" ht="16.2" thickBot="1" x14ac:dyDescent="0.35">
      <c r="Q92" s="58"/>
      <c r="R92" s="16">
        <v>6811</v>
      </c>
      <c r="S92" s="14" t="s">
        <v>3</v>
      </c>
      <c r="T92" s="16">
        <v>2812</v>
      </c>
      <c r="U92" s="58">
        <f>U74</f>
        <v>1666.6666666666667</v>
      </c>
      <c r="V92" s="58"/>
      <c r="W92" s="16">
        <v>6811</v>
      </c>
      <c r="X92" s="14" t="s">
        <v>3</v>
      </c>
      <c r="Y92" s="16">
        <v>2812</v>
      </c>
      <c r="Z92" s="58">
        <v>15959</v>
      </c>
    </row>
  </sheetData>
  <mergeCells count="95">
    <mergeCell ref="B22:B23"/>
    <mergeCell ref="D22:D23"/>
    <mergeCell ref="F22:F23"/>
    <mergeCell ref="Q5:U5"/>
    <mergeCell ref="V5:Z5"/>
    <mergeCell ref="Q6:Z6"/>
    <mergeCell ref="Q7:Z7"/>
    <mergeCell ref="Q9:U10"/>
    <mergeCell ref="V9:Z9"/>
    <mergeCell ref="U8:V8"/>
    <mergeCell ref="Q46:U46"/>
    <mergeCell ref="V46:Z46"/>
    <mergeCell ref="Q45:R45"/>
    <mergeCell ref="Q34:U34"/>
    <mergeCell ref="Q35:U35"/>
    <mergeCell ref="V35:Z35"/>
    <mergeCell ref="V36:Z36"/>
    <mergeCell ref="Q37:Z37"/>
    <mergeCell ref="Q38:U38"/>
    <mergeCell ref="V38:Z38"/>
    <mergeCell ref="Q41:U41"/>
    <mergeCell ref="V41:Z41"/>
    <mergeCell ref="V42:Z42"/>
    <mergeCell ref="Q4:R4"/>
    <mergeCell ref="Q26:Z26"/>
    <mergeCell ref="Q27:Z27"/>
    <mergeCell ref="Q29:Z29"/>
    <mergeCell ref="Q31:Z31"/>
    <mergeCell ref="V25:Z25"/>
    <mergeCell ref="Q11:Z11"/>
    <mergeCell ref="Q12:U12"/>
    <mergeCell ref="V12:Z12"/>
    <mergeCell ref="Q14:U14"/>
    <mergeCell ref="V14:Z14"/>
    <mergeCell ref="Q17:Z17"/>
    <mergeCell ref="Q24:R24"/>
    <mergeCell ref="U28:V28"/>
    <mergeCell ref="Q33:U33"/>
    <mergeCell ref="V33:Z33"/>
    <mergeCell ref="Q18:U18"/>
    <mergeCell ref="V18:Z22"/>
    <mergeCell ref="Q20:U20"/>
    <mergeCell ref="Q21:U21"/>
    <mergeCell ref="Q25:U25"/>
    <mergeCell ref="Q47:Z47"/>
    <mergeCell ref="Q48:Z48"/>
    <mergeCell ref="Q50:U55"/>
    <mergeCell ref="V50:Z50"/>
    <mergeCell ref="V51:Z51"/>
    <mergeCell ref="V52:Z52"/>
    <mergeCell ref="V53:Z53"/>
    <mergeCell ref="V54:Z54"/>
    <mergeCell ref="V55:Z55"/>
    <mergeCell ref="Q67:U67"/>
    <mergeCell ref="V66:Z66"/>
    <mergeCell ref="V67:Z67"/>
    <mergeCell ref="Q56:U56"/>
    <mergeCell ref="Q57:Z57"/>
    <mergeCell ref="Q58:U58"/>
    <mergeCell ref="Q59:U59"/>
    <mergeCell ref="Q60:U60"/>
    <mergeCell ref="Q61:U61"/>
    <mergeCell ref="Q63:Z63"/>
    <mergeCell ref="Q64:Z64"/>
    <mergeCell ref="Q65:Z65"/>
    <mergeCell ref="Q66:U66"/>
    <mergeCell ref="Q68:Z68"/>
    <mergeCell ref="Q69:Z69"/>
    <mergeCell ref="Q70:U73"/>
    <mergeCell ref="V70:Z70"/>
    <mergeCell ref="V71:Z71"/>
    <mergeCell ref="V72:Z72"/>
    <mergeCell ref="V73:Z73"/>
    <mergeCell ref="Q75:U76"/>
    <mergeCell ref="V75:Z76"/>
    <mergeCell ref="Q77:Z77"/>
    <mergeCell ref="Q78:U78"/>
    <mergeCell ref="Q79:U79"/>
    <mergeCell ref="V78:Z78"/>
    <mergeCell ref="V79:Z79"/>
    <mergeCell ref="Q80:Z80"/>
    <mergeCell ref="Q81:Z81"/>
    <mergeCell ref="Q82:U82"/>
    <mergeCell ref="V82:Z82"/>
    <mergeCell ref="Q83:Z83"/>
    <mergeCell ref="Q85:U85"/>
    <mergeCell ref="V84:Z85"/>
    <mergeCell ref="Q86:Z86"/>
    <mergeCell ref="Q87:Z87"/>
    <mergeCell ref="Q88:U91"/>
    <mergeCell ref="V88:Z88"/>
    <mergeCell ref="V89:Z89"/>
    <mergeCell ref="V90:Z90"/>
    <mergeCell ref="V91:Z91"/>
    <mergeCell ref="Q84:U8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AH73"/>
  <sheetViews>
    <sheetView tabSelected="1" topLeftCell="R51" zoomScaleNormal="100" workbookViewId="0">
      <selection activeCell="AB70" sqref="AB70"/>
    </sheetView>
  </sheetViews>
  <sheetFormatPr defaultRowHeight="14.4" x14ac:dyDescent="0.3"/>
  <cols>
    <col min="2" max="2" width="10.77734375" customWidth="1"/>
    <col min="3" max="3" width="15.77734375" customWidth="1"/>
    <col min="4" max="4" width="18.5546875" customWidth="1"/>
    <col min="5" max="5" width="15.6640625" customWidth="1"/>
    <col min="6" max="6" width="17.109375" customWidth="1"/>
    <col min="7" max="7" width="15.33203125" customWidth="1"/>
    <col min="9" max="9" width="10.44140625" style="81" bestFit="1" customWidth="1"/>
    <col min="21" max="21" width="10.33203125" bestFit="1" customWidth="1"/>
    <col min="22" max="22" width="11.44140625" customWidth="1"/>
    <col min="24" max="24" width="13.109375" customWidth="1"/>
    <col min="25" max="25" width="12.21875" customWidth="1"/>
    <col min="26" max="26" width="12.77734375" customWidth="1"/>
    <col min="29" max="29" width="52.5546875" customWidth="1"/>
    <col min="30" max="30" width="10.33203125" bestFit="1" customWidth="1"/>
  </cols>
  <sheetData>
    <row r="3" spans="2:30" x14ac:dyDescent="0.3">
      <c r="B3" s="77" t="s">
        <v>126</v>
      </c>
      <c r="C3" s="77"/>
      <c r="D3" s="78">
        <v>55000</v>
      </c>
      <c r="E3" s="77" t="s">
        <v>134</v>
      </c>
      <c r="F3" s="69"/>
      <c r="G3" s="69"/>
      <c r="H3" s="69"/>
      <c r="I3" s="80"/>
      <c r="J3" s="69"/>
      <c r="K3" s="69"/>
      <c r="L3" s="69"/>
      <c r="M3" s="69"/>
      <c r="N3" s="69"/>
      <c r="O3" s="69"/>
    </row>
    <row r="4" spans="2:30" x14ac:dyDescent="0.3">
      <c r="B4" s="77" t="s">
        <v>127</v>
      </c>
      <c r="C4" s="77"/>
      <c r="D4" s="77">
        <v>10</v>
      </c>
      <c r="E4" s="77" t="s">
        <v>128</v>
      </c>
      <c r="F4" s="69"/>
      <c r="G4" s="69"/>
      <c r="H4" s="69"/>
      <c r="I4" s="80"/>
      <c r="J4" s="69"/>
      <c r="K4" s="69"/>
      <c r="L4" s="69"/>
      <c r="M4" s="69"/>
      <c r="N4" s="69"/>
      <c r="O4" s="69"/>
      <c r="V4" s="77" t="s">
        <v>126</v>
      </c>
      <c r="W4" s="77"/>
      <c r="X4" s="78">
        <v>119830</v>
      </c>
      <c r="Y4" s="77" t="s">
        <v>134</v>
      </c>
    </row>
    <row r="5" spans="2:30" x14ac:dyDescent="0.3">
      <c r="B5" s="77" t="s">
        <v>129</v>
      </c>
      <c r="C5" s="77"/>
      <c r="D5" s="78">
        <v>1000</v>
      </c>
      <c r="E5" s="77" t="s">
        <v>134</v>
      </c>
      <c r="F5" s="69"/>
      <c r="G5" s="69"/>
      <c r="H5" s="69"/>
      <c r="I5" s="80"/>
      <c r="J5" s="69"/>
      <c r="K5" s="69"/>
      <c r="L5" s="69"/>
      <c r="M5" s="69"/>
      <c r="N5" s="69"/>
      <c r="O5" s="69"/>
      <c r="V5" s="77" t="s">
        <v>168</v>
      </c>
      <c r="W5" s="77"/>
      <c r="X5" s="77">
        <v>4</v>
      </c>
      <c r="Y5" s="77" t="s">
        <v>128</v>
      </c>
    </row>
    <row r="6" spans="2:30" x14ac:dyDescent="0.3">
      <c r="B6" s="69"/>
      <c r="C6" s="69"/>
      <c r="D6" s="69"/>
      <c r="E6" s="69"/>
      <c r="F6" s="69"/>
      <c r="G6" s="69"/>
      <c r="H6" s="69"/>
      <c r="I6" s="80"/>
      <c r="J6" s="69"/>
      <c r="K6" s="69"/>
      <c r="L6" s="69"/>
      <c r="M6" s="69"/>
      <c r="N6" s="69"/>
      <c r="O6" s="69"/>
      <c r="V6" s="77" t="s">
        <v>129</v>
      </c>
      <c r="W6" s="77"/>
      <c r="X6" s="78">
        <v>9000</v>
      </c>
      <c r="Y6" s="77" t="s">
        <v>134</v>
      </c>
    </row>
    <row r="7" spans="2:30" x14ac:dyDescent="0.3">
      <c r="B7" s="69" t="s">
        <v>115</v>
      </c>
      <c r="C7" s="69"/>
      <c r="D7" s="69"/>
      <c r="E7" s="69"/>
      <c r="F7" s="69"/>
      <c r="G7" s="69"/>
      <c r="H7" s="69"/>
      <c r="I7" s="80"/>
      <c r="J7" s="69"/>
      <c r="K7" s="69"/>
      <c r="L7" s="69"/>
      <c r="M7" s="69"/>
      <c r="N7" s="69"/>
      <c r="O7" s="69"/>
    </row>
    <row r="8" spans="2:30" ht="15" thickBot="1" x14ac:dyDescent="0.35">
      <c r="B8" s="69" t="s">
        <v>101</v>
      </c>
      <c r="C8" s="69"/>
      <c r="D8" s="69"/>
      <c r="E8" s="69"/>
      <c r="F8" s="69"/>
      <c r="G8" s="69"/>
      <c r="H8" s="69"/>
      <c r="I8" s="80"/>
      <c r="J8" s="69"/>
      <c r="K8" s="69"/>
      <c r="L8" s="69"/>
      <c r="M8" s="69"/>
      <c r="N8" s="69"/>
      <c r="O8" s="69"/>
    </row>
    <row r="9" spans="2:30" ht="16.2" thickBot="1" x14ac:dyDescent="0.35">
      <c r="B9" s="69" t="s">
        <v>131</v>
      </c>
      <c r="C9" s="69"/>
      <c r="D9" s="69"/>
      <c r="E9" s="69"/>
      <c r="F9" s="70">
        <f>D3-D5</f>
        <v>54000</v>
      </c>
      <c r="G9" s="69"/>
      <c r="H9" s="69"/>
      <c r="I9" s="80"/>
      <c r="J9" s="69"/>
      <c r="K9" s="69"/>
      <c r="L9" s="69"/>
      <c r="M9" s="69"/>
      <c r="N9" s="69"/>
      <c r="O9" s="69"/>
      <c r="V9" s="116">
        <v>1802</v>
      </c>
      <c r="W9" s="117"/>
      <c r="X9" s="117"/>
      <c r="Y9" s="118"/>
      <c r="Z9" s="116" t="s">
        <v>137</v>
      </c>
      <c r="AA9" s="117"/>
      <c r="AB9" s="117"/>
      <c r="AC9" s="118"/>
    </row>
    <row r="10" spans="2:30" ht="16.2" customHeight="1" thickBot="1" x14ac:dyDescent="0.35">
      <c r="B10" s="69" t="s">
        <v>130</v>
      </c>
      <c r="C10" s="69"/>
      <c r="D10" s="69"/>
      <c r="E10" s="69"/>
      <c r="F10" s="69">
        <f>F9/D4</f>
        <v>5400</v>
      </c>
      <c r="G10" s="69"/>
      <c r="H10" s="69"/>
      <c r="I10" s="80"/>
      <c r="J10" s="69"/>
      <c r="K10" s="69"/>
      <c r="L10" s="69"/>
      <c r="M10" s="69"/>
      <c r="N10" s="69"/>
      <c r="O10" s="69"/>
      <c r="V10" s="116" t="s">
        <v>6</v>
      </c>
      <c r="W10" s="117"/>
      <c r="X10" s="117"/>
      <c r="Y10" s="117"/>
      <c r="Z10" s="117"/>
      <c r="AA10" s="117"/>
      <c r="AB10" s="117"/>
      <c r="AC10" s="118"/>
    </row>
    <row r="11" spans="2:30" ht="16.2" customHeight="1" thickBot="1" x14ac:dyDescent="0.35">
      <c r="B11" s="69" t="s">
        <v>132</v>
      </c>
      <c r="C11" s="69"/>
      <c r="D11" s="69"/>
      <c r="E11" s="69"/>
      <c r="F11" s="69">
        <f>5*F10</f>
        <v>27000</v>
      </c>
      <c r="G11" s="69"/>
      <c r="H11" s="69"/>
      <c r="I11" s="80"/>
      <c r="J11" s="69"/>
      <c r="K11" s="69"/>
      <c r="L11" s="69"/>
      <c r="M11" s="69"/>
      <c r="N11" s="69"/>
      <c r="O11" s="69"/>
      <c r="V11" s="202" t="s">
        <v>138</v>
      </c>
      <c r="W11" s="203"/>
      <c r="X11" s="203"/>
      <c r="Y11" s="203"/>
      <c r="Z11" s="203"/>
      <c r="AA11" s="203"/>
      <c r="AB11" s="203"/>
      <c r="AC11" s="204"/>
    </row>
    <row r="12" spans="2:30" ht="16.2" thickBot="1" x14ac:dyDescent="0.35">
      <c r="B12" s="69" t="s">
        <v>133</v>
      </c>
      <c r="C12" s="69"/>
      <c r="D12" s="69"/>
      <c r="E12" s="69"/>
      <c r="F12" s="78">
        <f>D3-F11</f>
        <v>28000</v>
      </c>
      <c r="G12" s="69"/>
      <c r="H12" s="69"/>
      <c r="I12" s="80"/>
      <c r="J12" s="69"/>
      <c r="K12" s="69"/>
      <c r="L12" s="69"/>
      <c r="M12" s="69"/>
      <c r="N12" s="69"/>
      <c r="O12" s="69"/>
      <c r="V12" s="63">
        <v>119830</v>
      </c>
      <c r="W12" s="6">
        <v>2131</v>
      </c>
      <c r="X12" s="22" t="s">
        <v>3</v>
      </c>
      <c r="Y12" s="6">
        <v>404</v>
      </c>
      <c r="Z12" s="63">
        <f>V12</f>
        <v>119830</v>
      </c>
      <c r="AA12" s="6">
        <f>W12</f>
        <v>2131</v>
      </c>
      <c r="AB12" s="22" t="s">
        <v>3</v>
      </c>
      <c r="AC12" s="6">
        <f>Y12</f>
        <v>404</v>
      </c>
    </row>
    <row r="13" spans="2:30" ht="16.2" thickBot="1" x14ac:dyDescent="0.35">
      <c r="B13" s="69"/>
      <c r="C13" s="69"/>
      <c r="D13" s="69"/>
      <c r="E13" s="69"/>
      <c r="F13" s="69"/>
      <c r="G13" s="69"/>
      <c r="H13" s="69"/>
      <c r="I13" s="80"/>
      <c r="J13" s="69"/>
      <c r="K13" s="69"/>
      <c r="L13" s="69"/>
      <c r="M13" s="69"/>
      <c r="N13" s="69"/>
      <c r="O13" s="69"/>
      <c r="V13" s="226"/>
      <c r="W13" s="227"/>
      <c r="X13" s="227"/>
      <c r="Y13" s="228"/>
      <c r="Z13" s="226"/>
      <c r="AA13" s="227"/>
      <c r="AB13" s="227"/>
      <c r="AC13" s="228"/>
    </row>
    <row r="14" spans="2:30" ht="16.2" customHeight="1" thickBot="1" x14ac:dyDescent="0.35">
      <c r="B14" s="69" t="s">
        <v>232</v>
      </c>
      <c r="C14" s="69"/>
      <c r="D14" s="69"/>
      <c r="E14" s="69"/>
      <c r="F14" s="69"/>
      <c r="G14" s="69"/>
      <c r="H14" s="69"/>
      <c r="I14" s="80"/>
      <c r="J14" s="69"/>
      <c r="K14" s="69"/>
      <c r="L14" s="69"/>
      <c r="M14" s="69"/>
      <c r="N14" s="69"/>
      <c r="O14" s="69"/>
      <c r="V14" s="116" t="s">
        <v>139</v>
      </c>
      <c r="W14" s="117"/>
      <c r="X14" s="117"/>
      <c r="Y14" s="117"/>
      <c r="Z14" s="117"/>
      <c r="AA14" s="117"/>
      <c r="AB14" s="117"/>
      <c r="AC14" s="118"/>
    </row>
    <row r="15" spans="2:30" ht="31.2" customHeight="1" thickBot="1" x14ac:dyDescent="0.35">
      <c r="B15" s="69" t="s">
        <v>102</v>
      </c>
      <c r="C15" s="69"/>
      <c r="D15" s="69" t="s">
        <v>208</v>
      </c>
      <c r="E15" s="69"/>
      <c r="F15" s="69"/>
      <c r="G15" s="69"/>
      <c r="H15" s="69"/>
      <c r="I15" s="80"/>
      <c r="J15" s="69"/>
      <c r="K15" s="69"/>
      <c r="L15" s="69"/>
      <c r="M15" s="69"/>
      <c r="N15" s="69"/>
      <c r="O15" s="69"/>
      <c r="U15" s="68">
        <f>X4/X5</f>
        <v>29957.5</v>
      </c>
      <c r="V15" s="146" t="s">
        <v>140</v>
      </c>
      <c r="W15" s="147"/>
      <c r="X15" s="147"/>
      <c r="Y15" s="148"/>
      <c r="Z15" s="202" t="s">
        <v>141</v>
      </c>
      <c r="AA15" s="203"/>
      <c r="AB15" s="203"/>
      <c r="AC15" s="204"/>
    </row>
    <row r="16" spans="2:30" ht="29.4" customHeight="1" thickBot="1" x14ac:dyDescent="0.35">
      <c r="B16" s="77" t="s">
        <v>103</v>
      </c>
      <c r="C16" s="77"/>
      <c r="D16" s="69"/>
      <c r="E16" s="69"/>
      <c r="F16" s="69"/>
      <c r="G16" s="69"/>
      <c r="H16" s="69"/>
      <c r="I16" s="80"/>
      <c r="J16" s="69"/>
      <c r="K16" s="69"/>
      <c r="L16" s="69"/>
      <c r="M16" s="69"/>
      <c r="N16" s="69"/>
      <c r="O16" s="69"/>
      <c r="V16" s="64">
        <f>U15</f>
        <v>29957.5</v>
      </c>
      <c r="W16" s="6">
        <v>6811</v>
      </c>
      <c r="X16" s="22" t="s">
        <v>3</v>
      </c>
      <c r="Y16" s="6">
        <v>2813</v>
      </c>
      <c r="Z16" s="184" t="s">
        <v>142</v>
      </c>
      <c r="AA16" s="185"/>
      <c r="AB16" s="185"/>
      <c r="AC16" s="186"/>
      <c r="AD16" s="1">
        <f>X4-X6</f>
        <v>110830</v>
      </c>
    </row>
    <row r="17" spans="2:30" ht="27.6" customHeight="1" thickBot="1" x14ac:dyDescent="0.35">
      <c r="B17" s="69" t="s">
        <v>104</v>
      </c>
      <c r="C17" s="69"/>
      <c r="D17" s="69"/>
      <c r="E17" s="1">
        <v>10000</v>
      </c>
      <c r="F17" s="79">
        <v>0.2</v>
      </c>
      <c r="G17">
        <f>E17*F17</f>
        <v>2000</v>
      </c>
      <c r="H17" s="1">
        <f>E17+G17</f>
        <v>12000</v>
      </c>
      <c r="I17" s="80"/>
      <c r="J17" s="69"/>
      <c r="K17" s="69"/>
      <c r="L17" s="69"/>
      <c r="M17" s="69"/>
      <c r="N17" s="69"/>
      <c r="O17" s="69"/>
      <c r="V17" s="202"/>
      <c r="W17" s="203"/>
      <c r="X17" s="203"/>
      <c r="Y17" s="204"/>
      <c r="Z17" s="220" t="s">
        <v>143</v>
      </c>
      <c r="AA17" s="221"/>
      <c r="AB17" s="221"/>
      <c r="AC17" s="222"/>
      <c r="AD17" s="68">
        <f>AD16/X5</f>
        <v>27707.5</v>
      </c>
    </row>
    <row r="18" spans="2:30" ht="16.2" thickBot="1" x14ac:dyDescent="0.35">
      <c r="B18" s="69" t="s">
        <v>105</v>
      </c>
      <c r="C18" s="69"/>
      <c r="D18" s="69"/>
      <c r="E18" s="1">
        <v>12000</v>
      </c>
      <c r="F18" s="79">
        <v>0.2</v>
      </c>
      <c r="G18">
        <f t="shared" ref="G18:G21" si="0">E18*F18</f>
        <v>2400</v>
      </c>
      <c r="H18" s="1">
        <f t="shared" ref="H18:H21" si="1">E18+G18</f>
        <v>14400</v>
      </c>
      <c r="I18" s="80"/>
      <c r="J18" s="69"/>
      <c r="K18" s="69"/>
      <c r="L18" s="69"/>
      <c r="M18" s="69"/>
      <c r="N18" s="69"/>
      <c r="O18" s="69"/>
      <c r="V18" s="184"/>
      <c r="W18" s="185"/>
      <c r="X18" s="185"/>
      <c r="Y18" s="186"/>
      <c r="Z18" s="65">
        <f>AD17</f>
        <v>27707.5</v>
      </c>
      <c r="AA18" s="6">
        <v>6811</v>
      </c>
      <c r="AB18" s="22" t="s">
        <v>3</v>
      </c>
      <c r="AC18" s="6">
        <v>2813</v>
      </c>
    </row>
    <row r="19" spans="2:30" ht="15.6" x14ac:dyDescent="0.3">
      <c r="B19" s="69" t="s">
        <v>106</v>
      </c>
      <c r="C19" s="69"/>
      <c r="D19" s="69"/>
      <c r="E19" s="1">
        <f>H18</f>
        <v>14400</v>
      </c>
      <c r="F19" s="79">
        <v>0.2</v>
      </c>
      <c r="G19">
        <f t="shared" si="0"/>
        <v>2880</v>
      </c>
      <c r="H19" s="1">
        <f t="shared" si="1"/>
        <v>17280</v>
      </c>
      <c r="I19" s="80"/>
      <c r="J19" s="69"/>
      <c r="K19" s="69"/>
      <c r="L19" s="69"/>
      <c r="M19" s="69"/>
      <c r="N19" s="69"/>
      <c r="O19" s="69"/>
      <c r="V19" s="184"/>
      <c r="W19" s="185"/>
      <c r="X19" s="185"/>
      <c r="Y19" s="186"/>
      <c r="Z19" s="149"/>
      <c r="AA19" s="150"/>
      <c r="AB19" s="150"/>
      <c r="AC19" s="151"/>
    </row>
    <row r="20" spans="2:30" ht="15.6" x14ac:dyDescent="0.3">
      <c r="B20" s="69" t="s">
        <v>107</v>
      </c>
      <c r="C20" s="69"/>
      <c r="D20" s="69"/>
      <c r="E20" s="1">
        <f>H19</f>
        <v>17280</v>
      </c>
      <c r="F20" s="79">
        <v>0.2</v>
      </c>
      <c r="G20">
        <f t="shared" si="0"/>
        <v>3456</v>
      </c>
      <c r="H20" s="1">
        <f t="shared" si="1"/>
        <v>20736</v>
      </c>
      <c r="I20" s="80"/>
      <c r="J20" s="69"/>
      <c r="K20" s="69"/>
      <c r="L20" s="69"/>
      <c r="M20" s="69"/>
      <c r="N20" s="69"/>
      <c r="O20" s="69"/>
      <c r="V20" s="184"/>
      <c r="W20" s="185"/>
      <c r="X20" s="185"/>
      <c r="Y20" s="186"/>
      <c r="Z20" s="196"/>
      <c r="AA20" s="197"/>
      <c r="AB20" s="197"/>
      <c r="AC20" s="198"/>
    </row>
    <row r="21" spans="2:30" ht="16.2" thickBot="1" x14ac:dyDescent="0.35">
      <c r="B21" s="69" t="s">
        <v>108</v>
      </c>
      <c r="C21" s="69"/>
      <c r="D21" s="69"/>
      <c r="E21" s="1">
        <f>H20</f>
        <v>20736</v>
      </c>
      <c r="F21" s="79">
        <v>0.2</v>
      </c>
      <c r="G21" s="61">
        <f t="shared" si="0"/>
        <v>4147.2</v>
      </c>
      <c r="H21" s="1">
        <f t="shared" si="1"/>
        <v>24883.200000000001</v>
      </c>
      <c r="I21" s="80"/>
      <c r="J21" s="69"/>
      <c r="K21" s="69"/>
      <c r="L21" s="69"/>
      <c r="M21" s="69"/>
      <c r="N21" s="69"/>
      <c r="O21" s="69"/>
      <c r="V21" s="205"/>
      <c r="W21" s="206"/>
      <c r="X21" s="206"/>
      <c r="Y21" s="207"/>
      <c r="Z21" s="140"/>
      <c r="AA21" s="141"/>
      <c r="AB21" s="141"/>
      <c r="AC21" s="142"/>
    </row>
    <row r="22" spans="2:30" ht="16.2" customHeight="1" thickBot="1" x14ac:dyDescent="0.35">
      <c r="B22" s="69"/>
      <c r="C22" s="69"/>
      <c r="D22" s="69"/>
      <c r="E22" s="69"/>
      <c r="F22" s="69"/>
      <c r="G22" s="69"/>
      <c r="H22" s="69"/>
      <c r="I22" s="80"/>
      <c r="J22" s="69"/>
      <c r="K22" s="69"/>
      <c r="L22" s="69"/>
      <c r="M22" s="69"/>
      <c r="N22" s="69"/>
      <c r="O22" s="69"/>
      <c r="V22" s="116" t="s">
        <v>144</v>
      </c>
      <c r="W22" s="117"/>
      <c r="X22" s="117"/>
      <c r="Y22" s="117"/>
      <c r="Z22" s="117"/>
      <c r="AA22" s="117"/>
      <c r="AB22" s="117"/>
      <c r="AC22" s="118"/>
    </row>
    <row r="23" spans="2:30" ht="37.200000000000003" customHeight="1" x14ac:dyDescent="0.3">
      <c r="B23" s="77" t="s">
        <v>109</v>
      </c>
      <c r="C23" s="77"/>
      <c r="D23" s="69"/>
      <c r="E23" s="69"/>
      <c r="F23" s="69"/>
      <c r="G23" s="69"/>
      <c r="H23" s="69"/>
      <c r="I23" s="80"/>
      <c r="J23" s="69"/>
      <c r="K23" s="69"/>
      <c r="L23" s="69"/>
      <c r="M23" s="69"/>
      <c r="N23" s="69"/>
      <c r="O23" s="69"/>
      <c r="V23" s="214" t="s">
        <v>145</v>
      </c>
      <c r="W23" s="215"/>
      <c r="X23" s="215"/>
      <c r="Y23" s="216"/>
      <c r="Z23" s="214" t="s">
        <v>148</v>
      </c>
      <c r="AA23" s="215"/>
      <c r="AB23" s="215"/>
      <c r="AC23" s="216"/>
    </row>
    <row r="24" spans="2:30" ht="29.4" customHeight="1" x14ac:dyDescent="0.3">
      <c r="B24" s="69" t="s">
        <v>110</v>
      </c>
      <c r="C24" s="69"/>
      <c r="D24" s="69"/>
      <c r="E24" s="1">
        <v>6000</v>
      </c>
      <c r="F24" s="79">
        <v>0.2</v>
      </c>
      <c r="G24">
        <f>E24*F24</f>
        <v>1200</v>
      </c>
      <c r="H24" s="1">
        <f>E24+G24</f>
        <v>7200</v>
      </c>
      <c r="I24" s="80"/>
      <c r="J24" s="69"/>
      <c r="K24" s="69"/>
      <c r="L24" s="69"/>
      <c r="M24" s="69"/>
      <c r="N24" s="69"/>
      <c r="O24" s="69"/>
      <c r="V24" s="184" t="s">
        <v>146</v>
      </c>
      <c r="W24" s="185"/>
      <c r="X24" s="185"/>
      <c r="Y24" s="186"/>
      <c r="Z24" s="184" t="s">
        <v>149</v>
      </c>
      <c r="AA24" s="185"/>
      <c r="AB24" s="185"/>
      <c r="AC24" s="186"/>
    </row>
    <row r="25" spans="2:30" ht="55.2" customHeight="1" thickBot="1" x14ac:dyDescent="0.35">
      <c r="B25" s="69" t="s">
        <v>111</v>
      </c>
      <c r="C25" s="69"/>
      <c r="D25" s="69"/>
      <c r="E25" s="1">
        <f>H24</f>
        <v>7200</v>
      </c>
      <c r="F25" s="79">
        <v>0.2</v>
      </c>
      <c r="G25">
        <f t="shared" ref="G25:G28" si="2">E25*F25</f>
        <v>1440</v>
      </c>
      <c r="H25" s="1">
        <f t="shared" ref="H25:H28" si="3">E25+G25</f>
        <v>8640</v>
      </c>
      <c r="I25" s="80"/>
      <c r="J25" s="69"/>
      <c r="K25" s="69"/>
      <c r="L25" s="69"/>
      <c r="M25" s="69"/>
      <c r="N25" s="69"/>
      <c r="O25" s="69"/>
      <c r="V25" s="205" t="s">
        <v>147</v>
      </c>
      <c r="W25" s="206"/>
      <c r="X25" s="206"/>
      <c r="Y25" s="207"/>
      <c r="Z25" s="217" t="s">
        <v>150</v>
      </c>
      <c r="AA25" s="218"/>
      <c r="AB25" s="218"/>
      <c r="AC25" s="219"/>
    </row>
    <row r="26" spans="2:30" ht="66" customHeight="1" thickBot="1" x14ac:dyDescent="0.35">
      <c r="B26" s="69" t="s">
        <v>112</v>
      </c>
      <c r="C26" s="69"/>
      <c r="D26" s="69"/>
      <c r="E26" s="1">
        <f>H25</f>
        <v>8640</v>
      </c>
      <c r="F26" s="79">
        <v>0.2</v>
      </c>
      <c r="G26">
        <f t="shared" si="2"/>
        <v>1728</v>
      </c>
      <c r="H26" s="1">
        <f t="shared" si="3"/>
        <v>10368</v>
      </c>
      <c r="I26" s="80"/>
      <c r="J26" s="69"/>
      <c r="K26" s="69"/>
      <c r="L26" s="69"/>
      <c r="M26" s="69"/>
      <c r="N26" s="69"/>
      <c r="O26" s="69"/>
      <c r="V26" s="64">
        <v>9872.5</v>
      </c>
      <c r="W26" s="6">
        <v>6813</v>
      </c>
      <c r="X26" s="22" t="s">
        <v>3</v>
      </c>
      <c r="Y26" s="6">
        <v>2913</v>
      </c>
      <c r="Z26" s="205" t="s">
        <v>151</v>
      </c>
      <c r="AA26" s="206"/>
      <c r="AB26" s="206"/>
      <c r="AC26" s="207"/>
    </row>
    <row r="27" spans="2:30" ht="16.2" thickBot="1" x14ac:dyDescent="0.35">
      <c r="B27" s="69" t="s">
        <v>113</v>
      </c>
      <c r="C27" s="69"/>
      <c r="D27" s="69"/>
      <c r="E27" s="1">
        <f>H26</f>
        <v>10368</v>
      </c>
      <c r="F27" s="79">
        <v>0.2</v>
      </c>
      <c r="G27" s="61">
        <f t="shared" si="2"/>
        <v>2073.6</v>
      </c>
      <c r="H27" s="1">
        <f t="shared" si="3"/>
        <v>12441.6</v>
      </c>
      <c r="I27" s="80"/>
      <c r="J27" s="69"/>
      <c r="K27" s="69"/>
      <c r="L27" s="69"/>
      <c r="M27" s="69"/>
      <c r="N27" s="69"/>
      <c r="O27" s="69"/>
      <c r="V27" s="223"/>
      <c r="W27" s="224"/>
      <c r="X27" s="224"/>
      <c r="Y27" s="225"/>
      <c r="Z27" s="244">
        <v>12122.5</v>
      </c>
      <c r="AA27" s="245">
        <v>6813</v>
      </c>
      <c r="AB27" s="246" t="s">
        <v>3</v>
      </c>
      <c r="AC27" s="245">
        <v>2913</v>
      </c>
    </row>
    <row r="28" spans="2:30" ht="16.2" thickBot="1" x14ac:dyDescent="0.35">
      <c r="B28" s="69" t="s">
        <v>114</v>
      </c>
      <c r="C28" s="69"/>
      <c r="D28" s="69"/>
      <c r="E28" s="1">
        <f>H27</f>
        <v>12441.6</v>
      </c>
      <c r="F28" s="79">
        <v>0.2</v>
      </c>
      <c r="G28" s="61">
        <f t="shared" si="2"/>
        <v>2488.3200000000002</v>
      </c>
      <c r="H28" s="1">
        <f t="shared" si="3"/>
        <v>14929.92</v>
      </c>
      <c r="I28" s="80"/>
      <c r="J28" s="69"/>
      <c r="K28" s="69"/>
      <c r="L28" s="69"/>
      <c r="M28" s="69"/>
      <c r="N28" s="69"/>
      <c r="O28" s="69"/>
      <c r="V28" s="146"/>
      <c r="W28" s="147"/>
      <c r="X28" s="147"/>
      <c r="Y28" s="148"/>
      <c r="Z28" s="146"/>
      <c r="AA28" s="147"/>
      <c r="AB28" s="147"/>
      <c r="AC28" s="148"/>
    </row>
    <row r="29" spans="2:30" ht="16.2" thickBot="1" x14ac:dyDescent="0.35">
      <c r="B29" s="69"/>
      <c r="C29" s="69"/>
      <c r="D29" s="69"/>
      <c r="E29" s="69"/>
      <c r="F29" s="69"/>
      <c r="G29" s="69"/>
      <c r="H29" s="69"/>
      <c r="I29" s="80"/>
      <c r="J29" s="69"/>
      <c r="K29" s="69"/>
      <c r="L29" s="69"/>
      <c r="M29" s="69"/>
      <c r="N29" s="69"/>
      <c r="O29" s="69"/>
      <c r="V29" s="116" t="s">
        <v>152</v>
      </c>
      <c r="W29" s="117"/>
      <c r="X29" s="117"/>
      <c r="Y29" s="117"/>
      <c r="Z29" s="117"/>
      <c r="AA29" s="117"/>
      <c r="AB29" s="117"/>
      <c r="AC29" s="118"/>
    </row>
    <row r="30" spans="2:30" ht="31.2" customHeight="1" thickBot="1" x14ac:dyDescent="0.35">
      <c r="B30" s="69"/>
      <c r="C30" s="69"/>
      <c r="D30" s="69"/>
      <c r="E30" s="69"/>
      <c r="F30" s="69"/>
      <c r="G30" s="69"/>
      <c r="H30" s="69"/>
      <c r="I30" s="80"/>
      <c r="J30" s="69"/>
      <c r="K30" s="69"/>
      <c r="L30" s="69"/>
      <c r="M30" s="69"/>
      <c r="N30" s="69"/>
      <c r="O30" s="69"/>
      <c r="V30" s="146" t="s">
        <v>153</v>
      </c>
      <c r="W30" s="147"/>
      <c r="X30" s="147"/>
      <c r="Y30" s="148"/>
      <c r="Z30" s="202" t="s">
        <v>154</v>
      </c>
      <c r="AA30" s="203"/>
      <c r="AB30" s="203"/>
      <c r="AC30" s="204"/>
    </row>
    <row r="31" spans="2:30" ht="29.4" customHeight="1" thickBot="1" x14ac:dyDescent="0.35">
      <c r="B31" s="75" t="s">
        <v>116</v>
      </c>
      <c r="C31" s="75" t="s">
        <v>117</v>
      </c>
      <c r="D31" s="75" t="s">
        <v>118</v>
      </c>
      <c r="E31" s="75" t="s">
        <v>120</v>
      </c>
      <c r="F31" s="75" t="s">
        <v>121</v>
      </c>
      <c r="G31" s="75" t="s">
        <v>120</v>
      </c>
      <c r="H31" s="69"/>
      <c r="I31" s="80"/>
      <c r="J31" s="69"/>
      <c r="K31" s="69"/>
      <c r="L31" s="69"/>
      <c r="M31" s="69"/>
      <c r="N31" s="69"/>
      <c r="O31" s="69"/>
      <c r="V31" s="64">
        <f>V16</f>
        <v>29957.5</v>
      </c>
      <c r="W31" s="6">
        <f>W16</f>
        <v>6811</v>
      </c>
      <c r="X31" s="22" t="s">
        <v>3</v>
      </c>
      <c r="Y31" s="6">
        <f>Y16</f>
        <v>2813</v>
      </c>
      <c r="Z31" s="184" t="s">
        <v>155</v>
      </c>
      <c r="AA31" s="185"/>
      <c r="AB31" s="185"/>
      <c r="AC31" s="186"/>
    </row>
    <row r="32" spans="2:30" ht="27.6" customHeight="1" thickBot="1" x14ac:dyDescent="0.35">
      <c r="B32" s="75"/>
      <c r="C32" s="75"/>
      <c r="D32" s="75" t="s">
        <v>119</v>
      </c>
      <c r="E32" s="75" t="s">
        <v>119</v>
      </c>
      <c r="F32" s="75"/>
      <c r="G32" s="75" t="s">
        <v>122</v>
      </c>
      <c r="H32" s="69"/>
      <c r="I32" s="80"/>
      <c r="J32" s="69"/>
      <c r="K32" s="69"/>
      <c r="L32" s="69"/>
      <c r="M32" s="69"/>
      <c r="N32" s="69"/>
      <c r="O32" s="69"/>
      <c r="V32" s="199"/>
      <c r="W32" s="200"/>
      <c r="X32" s="200"/>
      <c r="Y32" s="201"/>
      <c r="Z32" s="187" t="s">
        <v>156</v>
      </c>
      <c r="AA32" s="188"/>
      <c r="AB32" s="188"/>
      <c r="AC32" s="189"/>
    </row>
    <row r="33" spans="2:34" ht="16.2" thickBot="1" x14ac:dyDescent="0.35">
      <c r="B33" s="75"/>
      <c r="C33" s="75">
        <v>1</v>
      </c>
      <c r="D33" s="75">
        <v>2</v>
      </c>
      <c r="E33" s="75" t="s">
        <v>123</v>
      </c>
      <c r="F33" s="75">
        <v>4</v>
      </c>
      <c r="G33" s="75" t="s">
        <v>124</v>
      </c>
      <c r="H33" s="69"/>
      <c r="I33" s="80"/>
      <c r="J33" s="69"/>
      <c r="K33" s="69"/>
      <c r="L33" s="69"/>
      <c r="M33" s="69"/>
      <c r="N33" s="69"/>
      <c r="O33" s="69"/>
      <c r="V33" s="211"/>
      <c r="W33" s="212"/>
      <c r="X33" s="212"/>
      <c r="Y33" s="213"/>
      <c r="Z33" s="66">
        <v>25500</v>
      </c>
      <c r="AA33" s="6">
        <v>6811</v>
      </c>
      <c r="AB33" s="22" t="s">
        <v>3</v>
      </c>
      <c r="AC33" s="6">
        <v>2813</v>
      </c>
    </row>
    <row r="34" spans="2:34" ht="16.2" thickBot="1" x14ac:dyDescent="0.35">
      <c r="B34" s="75">
        <v>1</v>
      </c>
      <c r="C34" s="76">
        <f>H17</f>
        <v>12000</v>
      </c>
      <c r="D34" s="76">
        <f>H24</f>
        <v>7200</v>
      </c>
      <c r="E34" s="76">
        <f>C34-D34</f>
        <v>4800</v>
      </c>
      <c r="F34" s="75" t="s">
        <v>209</v>
      </c>
      <c r="G34" s="76">
        <f>E34*H34</f>
        <v>4363.6363636363631</v>
      </c>
      <c r="H34">
        <f>1/1.1</f>
        <v>0.90909090909090906</v>
      </c>
      <c r="I34" s="82"/>
      <c r="J34" s="69"/>
      <c r="K34" s="69"/>
      <c r="L34" s="69"/>
      <c r="M34" s="69"/>
      <c r="N34" s="69"/>
      <c r="O34" s="69"/>
      <c r="V34" s="146"/>
      <c r="W34" s="147"/>
      <c r="X34" s="147"/>
      <c r="Y34" s="148"/>
      <c r="Z34" s="146"/>
      <c r="AA34" s="147"/>
      <c r="AB34" s="147"/>
      <c r="AC34" s="148"/>
    </row>
    <row r="35" spans="2:34" ht="16.2" customHeight="1" thickBot="1" x14ac:dyDescent="0.35">
      <c r="B35" s="75">
        <v>2</v>
      </c>
      <c r="C35" s="76">
        <f>H18</f>
        <v>14400</v>
      </c>
      <c r="D35" s="76">
        <f>H25</f>
        <v>8640</v>
      </c>
      <c r="E35" s="76">
        <f t="shared" ref="E35:E38" si="4">C35-D35</f>
        <v>5760</v>
      </c>
      <c r="F35" s="75" t="s">
        <v>210</v>
      </c>
      <c r="G35" s="76">
        <f t="shared" ref="G35:G38" si="5">E35*H35</f>
        <v>4760.3305785123957</v>
      </c>
      <c r="H35">
        <f>1/(1.1*1.1)</f>
        <v>0.82644628099173545</v>
      </c>
      <c r="I35" s="82">
        <f>E35*H35</f>
        <v>4760.3305785123957</v>
      </c>
      <c r="J35" s="69"/>
      <c r="K35" s="69"/>
      <c r="L35" s="69"/>
      <c r="M35" s="69"/>
      <c r="N35" s="69"/>
      <c r="O35" s="69"/>
      <c r="V35" s="116" t="s">
        <v>157</v>
      </c>
      <c r="W35" s="117"/>
      <c r="X35" s="117"/>
      <c r="Y35" s="117"/>
      <c r="Z35" s="117"/>
      <c r="AA35" s="117"/>
      <c r="AB35" s="117"/>
      <c r="AC35" s="118"/>
    </row>
    <row r="36" spans="2:34" ht="15.6" customHeight="1" x14ac:dyDescent="0.3">
      <c r="B36" s="75">
        <v>3</v>
      </c>
      <c r="C36" s="76">
        <f>H19</f>
        <v>17280</v>
      </c>
      <c r="D36" s="76">
        <f>H26</f>
        <v>10368</v>
      </c>
      <c r="E36" s="76">
        <f t="shared" si="4"/>
        <v>6912</v>
      </c>
      <c r="F36" s="75" t="s">
        <v>211</v>
      </c>
      <c r="G36" s="76">
        <f t="shared" si="5"/>
        <v>5193.0879038317044</v>
      </c>
      <c r="H36">
        <f>1/(1.1*1.1*1.1)</f>
        <v>0.75131480090157754</v>
      </c>
      <c r="I36" s="82">
        <f t="shared" ref="I36" si="6">E36*H36</f>
        <v>5193.0879038317044</v>
      </c>
      <c r="J36" s="69"/>
      <c r="K36" s="69"/>
      <c r="L36" s="69"/>
      <c r="M36" s="69"/>
      <c r="N36" s="69"/>
      <c r="O36" s="69"/>
      <c r="V36" s="202" t="s">
        <v>158</v>
      </c>
      <c r="W36" s="203"/>
      <c r="X36" s="203"/>
      <c r="Y36" s="204"/>
      <c r="Z36" s="109" t="s">
        <v>159</v>
      </c>
      <c r="AA36" s="110"/>
      <c r="AB36" s="110"/>
      <c r="AC36" s="111"/>
    </row>
    <row r="37" spans="2:34" ht="97.8" customHeight="1" thickBot="1" x14ac:dyDescent="0.35">
      <c r="B37" s="75">
        <v>4</v>
      </c>
      <c r="C37" s="76">
        <f>H20</f>
        <v>20736</v>
      </c>
      <c r="D37" s="76">
        <f>H27</f>
        <v>12441.6</v>
      </c>
      <c r="E37" s="76">
        <f t="shared" si="4"/>
        <v>8294.4</v>
      </c>
      <c r="F37" s="75" t="s">
        <v>212</v>
      </c>
      <c r="G37" s="76">
        <f t="shared" si="5"/>
        <v>5665.1868041800399</v>
      </c>
      <c r="H37">
        <f>1/(1.1*1.1*1.1*1.1)</f>
        <v>0.68301345536507041</v>
      </c>
      <c r="I37" s="82"/>
      <c r="J37" s="69"/>
      <c r="K37" s="69"/>
      <c r="L37" s="69"/>
      <c r="M37" s="69"/>
      <c r="N37" s="69"/>
      <c r="O37" s="69"/>
      <c r="V37" s="205" t="s">
        <v>181</v>
      </c>
      <c r="W37" s="206"/>
      <c r="X37" s="206"/>
      <c r="Y37" s="207"/>
      <c r="Z37" s="119" t="s">
        <v>182</v>
      </c>
      <c r="AA37" s="120"/>
      <c r="AB37" s="120"/>
      <c r="AC37" s="121"/>
    </row>
    <row r="38" spans="2:34" ht="16.2" customHeight="1" thickBot="1" x14ac:dyDescent="0.35">
      <c r="B38" s="75">
        <v>5</v>
      </c>
      <c r="C38" s="76">
        <f>H21</f>
        <v>24883.200000000001</v>
      </c>
      <c r="D38" s="76">
        <f>H28</f>
        <v>14929.92</v>
      </c>
      <c r="E38" s="76">
        <f t="shared" si="4"/>
        <v>9953.2800000000007</v>
      </c>
      <c r="F38" s="75" t="s">
        <v>213</v>
      </c>
      <c r="G38" s="76">
        <f t="shared" si="5"/>
        <v>6180.2037863782261</v>
      </c>
      <c r="H38">
        <f>1/(1.1*1.1*1.1*1.1*1.1)</f>
        <v>0.62092132305915493</v>
      </c>
      <c r="I38" s="82"/>
      <c r="J38" s="69"/>
      <c r="K38" s="69"/>
      <c r="L38" s="69"/>
      <c r="M38" s="69"/>
      <c r="N38" s="69"/>
      <c r="O38" s="69"/>
      <c r="V38" s="67">
        <f>V26</f>
        <v>9872.5</v>
      </c>
      <c r="W38" s="6">
        <f>Y26</f>
        <v>2913</v>
      </c>
      <c r="X38" s="22" t="s">
        <v>3</v>
      </c>
      <c r="Y38" s="6">
        <v>7813</v>
      </c>
      <c r="Z38" s="119" t="s">
        <v>160</v>
      </c>
      <c r="AA38" s="120"/>
      <c r="AB38" s="120"/>
      <c r="AC38" s="121"/>
    </row>
    <row r="39" spans="2:34" ht="31.2" customHeight="1" x14ac:dyDescent="0.3">
      <c r="B39" s="75" t="s">
        <v>125</v>
      </c>
      <c r="C39" s="75"/>
      <c r="D39" s="75"/>
      <c r="E39" s="75"/>
      <c r="F39" s="75"/>
      <c r="G39" s="76">
        <f>G34+G35+G36+G37+G38-1</f>
        <v>26161.445436538728</v>
      </c>
      <c r="H39" s="69"/>
      <c r="I39" s="82"/>
      <c r="J39" s="69"/>
      <c r="K39" s="69"/>
      <c r="L39" s="69"/>
      <c r="M39" s="69"/>
      <c r="N39" s="69"/>
      <c r="O39" s="69"/>
      <c r="V39" s="149"/>
      <c r="W39" s="150"/>
      <c r="X39" s="150"/>
      <c r="Y39" s="151"/>
      <c r="Z39" s="161" t="s">
        <v>161</v>
      </c>
      <c r="AA39" s="162"/>
      <c r="AB39" s="162"/>
      <c r="AC39" s="163"/>
    </row>
    <row r="40" spans="2:34" ht="29.4" customHeight="1" x14ac:dyDescent="0.3">
      <c r="B40" s="69"/>
      <c r="C40" s="69"/>
      <c r="D40" s="69"/>
      <c r="E40" s="69"/>
      <c r="F40" s="69"/>
      <c r="G40" s="69"/>
      <c r="H40" s="69"/>
      <c r="I40" s="80"/>
      <c r="J40" s="69"/>
      <c r="K40" s="69"/>
      <c r="L40" s="69"/>
      <c r="M40" s="69"/>
      <c r="N40" s="69"/>
      <c r="O40" s="69"/>
      <c r="V40" s="196"/>
      <c r="W40" s="197"/>
      <c r="X40" s="197"/>
      <c r="Y40" s="198"/>
      <c r="Z40" s="119" t="s">
        <v>162</v>
      </c>
      <c r="AA40" s="120"/>
      <c r="AB40" s="120"/>
      <c r="AC40" s="121"/>
    </row>
    <row r="41" spans="2:34" ht="15.6" x14ac:dyDescent="0.3">
      <c r="B41" s="69"/>
      <c r="C41" s="69"/>
      <c r="D41" s="69"/>
      <c r="E41" s="69"/>
      <c r="F41" s="69"/>
      <c r="G41" s="69"/>
      <c r="H41" s="69"/>
      <c r="I41" s="80"/>
      <c r="J41" s="69"/>
      <c r="K41" s="69"/>
      <c r="L41" s="69"/>
      <c r="M41" s="69"/>
      <c r="N41" s="69"/>
      <c r="O41" s="69"/>
      <c r="V41" s="196"/>
      <c r="W41" s="197"/>
      <c r="X41" s="197"/>
      <c r="Y41" s="198"/>
      <c r="Z41" s="190" t="s">
        <v>163</v>
      </c>
      <c r="AA41" s="191"/>
      <c r="AB41" s="191"/>
      <c r="AC41" s="192"/>
    </row>
    <row r="42" spans="2:34" ht="27.6" customHeight="1" x14ac:dyDescent="0.3">
      <c r="B42" s="69" t="s">
        <v>135</v>
      </c>
      <c r="C42" s="69"/>
      <c r="D42" s="69"/>
      <c r="E42" s="69"/>
      <c r="F42" s="69"/>
      <c r="G42" s="69"/>
      <c r="H42" s="69"/>
      <c r="I42" s="80"/>
      <c r="J42" s="69"/>
      <c r="K42" s="69"/>
      <c r="L42" s="69"/>
      <c r="M42" s="69"/>
      <c r="N42" s="69"/>
      <c r="O42" s="69"/>
      <c r="V42" s="196"/>
      <c r="W42" s="197"/>
      <c r="X42" s="197"/>
      <c r="Y42" s="198"/>
      <c r="Z42" s="190" t="s">
        <v>164</v>
      </c>
      <c r="AA42" s="191"/>
      <c r="AB42" s="191"/>
      <c r="AC42" s="192"/>
    </row>
    <row r="43" spans="2:34" ht="27.6" customHeight="1" x14ac:dyDescent="0.3">
      <c r="B43" s="69"/>
      <c r="C43" s="69"/>
      <c r="D43" s="69"/>
      <c r="E43" s="69"/>
      <c r="F43" s="69"/>
      <c r="G43" s="69"/>
      <c r="H43" s="69"/>
      <c r="I43" s="80"/>
      <c r="J43" s="69"/>
      <c r="K43" s="69"/>
      <c r="L43" s="69"/>
      <c r="M43" s="69"/>
      <c r="N43" s="69"/>
      <c r="O43" s="69"/>
      <c r="V43" s="196"/>
      <c r="W43" s="197"/>
      <c r="X43" s="197"/>
      <c r="Y43" s="198"/>
      <c r="Z43" s="193" t="s">
        <v>165</v>
      </c>
      <c r="AA43" s="194"/>
      <c r="AB43" s="194"/>
      <c r="AC43" s="195"/>
    </row>
    <row r="44" spans="2:34" ht="27.6" customHeight="1" x14ac:dyDescent="0.3">
      <c r="B44" s="69" t="s">
        <v>233</v>
      </c>
      <c r="C44" s="69"/>
      <c r="D44" s="69"/>
      <c r="E44" s="69"/>
      <c r="F44" s="69"/>
      <c r="G44" s="69"/>
      <c r="H44" s="69"/>
      <c r="I44" s="80"/>
      <c r="J44" s="69"/>
      <c r="K44" s="69"/>
      <c r="L44" s="69"/>
      <c r="M44" s="69"/>
      <c r="N44" s="69"/>
      <c r="O44" s="69"/>
      <c r="V44" s="196"/>
      <c r="W44" s="197"/>
      <c r="X44" s="197"/>
      <c r="Y44" s="198"/>
      <c r="Z44" s="193" t="s">
        <v>166</v>
      </c>
      <c r="AA44" s="194"/>
      <c r="AB44" s="194"/>
      <c r="AC44" s="195"/>
      <c r="AF44">
        <v>119830</v>
      </c>
    </row>
    <row r="45" spans="2:34" ht="43.2" customHeight="1" thickBot="1" x14ac:dyDescent="0.35">
      <c r="B45" s="69" t="s">
        <v>136</v>
      </c>
      <c r="C45" s="69"/>
      <c r="D45" s="69"/>
      <c r="E45" s="69"/>
      <c r="F45" s="69"/>
      <c r="G45" s="69"/>
      <c r="H45" s="69"/>
      <c r="I45" s="80"/>
      <c r="J45" s="69"/>
      <c r="K45" s="69"/>
      <c r="L45" s="69"/>
      <c r="M45" s="69"/>
      <c r="N45" s="69"/>
      <c r="O45" s="69"/>
      <c r="V45" s="196"/>
      <c r="W45" s="197"/>
      <c r="X45" s="197"/>
      <c r="Y45" s="198"/>
      <c r="Z45" s="208" t="s">
        <v>167</v>
      </c>
      <c r="AA45" s="209"/>
      <c r="AB45" s="209"/>
      <c r="AC45" s="210"/>
      <c r="AD45" s="106">
        <f>Z27+54500</f>
        <v>66622.5</v>
      </c>
      <c r="AF45">
        <v>27707.5</v>
      </c>
    </row>
    <row r="46" spans="2:34" ht="16.2" thickBot="1" x14ac:dyDescent="0.35">
      <c r="B46" s="69"/>
      <c r="C46" s="69"/>
      <c r="D46" s="69"/>
      <c r="E46" s="69"/>
      <c r="F46" s="69"/>
      <c r="G46" s="69"/>
      <c r="H46" s="69"/>
      <c r="I46" s="80"/>
      <c r="J46" s="69"/>
      <c r="K46" s="69"/>
      <c r="L46" s="69"/>
      <c r="M46" s="69"/>
      <c r="N46" s="69"/>
      <c r="O46" s="69"/>
      <c r="V46" s="140"/>
      <c r="W46" s="141"/>
      <c r="X46" s="141"/>
      <c r="Y46" s="142"/>
      <c r="Z46" s="247">
        <v>8081.7</v>
      </c>
      <c r="AA46" s="107">
        <v>2913</v>
      </c>
      <c r="AB46" s="108" t="s">
        <v>3</v>
      </c>
      <c r="AC46" s="107">
        <v>7813</v>
      </c>
      <c r="AF46">
        <v>29540.799999999999</v>
      </c>
      <c r="AG46" s="230">
        <f>AF44-AF45-AF46</f>
        <v>62581.7</v>
      </c>
      <c r="AH46" s="229">
        <f>92122.5-25500</f>
        <v>66622.5</v>
      </c>
    </row>
    <row r="47" spans="2:34" x14ac:dyDescent="0.3">
      <c r="B47" s="71"/>
      <c r="C47" s="69">
        <v>6813</v>
      </c>
      <c r="D47" s="103" t="s">
        <v>3</v>
      </c>
      <c r="E47" s="69">
        <v>2913</v>
      </c>
      <c r="F47" s="71"/>
      <c r="G47" s="69">
        <v>1839</v>
      </c>
      <c r="H47" s="69"/>
      <c r="I47" s="80"/>
      <c r="J47" s="69"/>
      <c r="K47" s="69"/>
      <c r="L47" s="69"/>
      <c r="M47" s="69"/>
      <c r="N47" s="69"/>
      <c r="O47" s="69"/>
    </row>
    <row r="48" spans="2:34" x14ac:dyDescent="0.3">
      <c r="B48" s="69"/>
      <c r="C48" s="69"/>
      <c r="D48" s="69"/>
      <c r="E48" s="69"/>
      <c r="F48" s="69"/>
      <c r="G48" s="69"/>
      <c r="H48" s="69"/>
      <c r="I48" s="80"/>
      <c r="J48" s="69"/>
      <c r="K48" s="69"/>
      <c r="L48" s="69"/>
      <c r="M48" s="69"/>
      <c r="N48" s="69"/>
      <c r="O48" s="69"/>
    </row>
    <row r="49" spans="2:34" x14ac:dyDescent="0.3">
      <c r="B49" s="69"/>
      <c r="C49" s="69"/>
      <c r="D49" s="69"/>
      <c r="E49" s="69"/>
      <c r="F49" s="69"/>
      <c r="G49" s="69"/>
      <c r="H49" s="69"/>
      <c r="I49" s="80"/>
      <c r="J49" s="69"/>
      <c r="K49" s="69"/>
      <c r="L49" s="69"/>
      <c r="M49" s="69"/>
      <c r="N49" s="69"/>
      <c r="O49" s="69"/>
    </row>
    <row r="52" spans="2:34" x14ac:dyDescent="0.3">
      <c r="V52" s="72" t="s">
        <v>169</v>
      </c>
      <c r="W52" s="72"/>
      <c r="X52" s="72"/>
      <c r="Y52" s="72"/>
      <c r="Z52" s="72"/>
      <c r="AA52" s="72"/>
      <c r="AB52" s="72"/>
      <c r="AC52" s="72"/>
      <c r="AD52" s="73"/>
      <c r="AE52" s="73"/>
      <c r="AF52" s="73"/>
      <c r="AG52" s="73"/>
      <c r="AH52" s="73"/>
    </row>
    <row r="53" spans="2:34" x14ac:dyDescent="0.3">
      <c r="V53" s="72" t="s">
        <v>170</v>
      </c>
      <c r="W53" s="72"/>
      <c r="X53" s="72"/>
      <c r="Y53" s="72"/>
      <c r="Z53" s="72"/>
      <c r="AA53" s="72"/>
      <c r="AB53" s="72"/>
      <c r="AC53" s="72"/>
      <c r="AD53" s="73"/>
      <c r="AE53" s="73"/>
      <c r="AF53" s="73"/>
      <c r="AG53" s="73"/>
      <c r="AH53" s="73"/>
    </row>
    <row r="54" spans="2:34" x14ac:dyDescent="0.3">
      <c r="V54" s="72" t="s">
        <v>173</v>
      </c>
      <c r="W54" s="72"/>
      <c r="X54" s="72"/>
      <c r="Y54" s="72"/>
      <c r="Z54" s="72"/>
      <c r="AA54" s="72"/>
      <c r="AB54" s="72"/>
      <c r="AC54" s="72"/>
      <c r="AD54" s="73"/>
      <c r="AE54" s="73">
        <v>780000</v>
      </c>
      <c r="AF54" s="73"/>
      <c r="AG54" s="73"/>
      <c r="AH54" s="73"/>
    </row>
    <row r="55" spans="2:34" x14ac:dyDescent="0.3">
      <c r="V55" s="72" t="s">
        <v>174</v>
      </c>
      <c r="W55" s="72"/>
      <c r="X55" s="72"/>
      <c r="Y55" s="72"/>
      <c r="Z55" s="72">
        <v>645000</v>
      </c>
      <c r="AA55" s="72"/>
      <c r="AB55" s="72"/>
      <c r="AC55" s="72"/>
      <c r="AD55" s="73"/>
      <c r="AE55" s="73"/>
      <c r="AF55" s="73"/>
      <c r="AG55" s="73"/>
      <c r="AH55" s="73"/>
    </row>
    <row r="56" spans="2:34" x14ac:dyDescent="0.3">
      <c r="V56" s="72" t="s">
        <v>175</v>
      </c>
      <c r="W56" s="72"/>
      <c r="X56" s="72"/>
      <c r="Y56" s="72"/>
      <c r="Z56" s="72">
        <f>AE54-Z55</f>
        <v>135000</v>
      </c>
      <c r="AA56" s="72"/>
      <c r="AB56" s="72"/>
      <c r="AC56" s="72"/>
      <c r="AD56" s="73"/>
      <c r="AE56" s="73"/>
      <c r="AF56" s="73"/>
      <c r="AG56" s="73"/>
      <c r="AH56" s="73"/>
    </row>
    <row r="57" spans="2:34" x14ac:dyDescent="0.3">
      <c r="V57" s="72" t="s">
        <v>176</v>
      </c>
      <c r="W57" s="72"/>
      <c r="X57" s="72"/>
      <c r="Y57" s="72"/>
      <c r="Z57" s="72"/>
      <c r="AA57" s="72"/>
      <c r="AB57" s="72"/>
      <c r="AC57" s="72"/>
      <c r="AD57" s="73"/>
      <c r="AE57" s="73"/>
      <c r="AF57" s="73"/>
      <c r="AG57" s="73"/>
      <c r="AH57" s="73"/>
    </row>
    <row r="58" spans="2:34" x14ac:dyDescent="0.3">
      <c r="V58" s="72" t="s">
        <v>177</v>
      </c>
      <c r="W58" s="72"/>
      <c r="X58" s="72"/>
      <c r="Y58" s="72"/>
      <c r="Z58" s="72"/>
      <c r="AA58" s="72"/>
      <c r="AB58" s="72"/>
      <c r="AC58" s="72"/>
      <c r="AD58" s="73"/>
      <c r="AE58" s="73"/>
      <c r="AF58" s="73"/>
      <c r="AG58" s="73"/>
      <c r="AH58" s="73"/>
    </row>
    <row r="59" spans="2:34" x14ac:dyDescent="0.3">
      <c r="V59" s="72" t="s">
        <v>178</v>
      </c>
      <c r="W59" s="72"/>
      <c r="X59" s="72"/>
      <c r="Y59" s="72"/>
      <c r="Z59" s="72"/>
      <c r="AA59" s="72"/>
      <c r="AB59" s="72"/>
      <c r="AC59" s="72"/>
      <c r="AD59" s="73"/>
      <c r="AE59" s="73"/>
      <c r="AF59" s="73"/>
      <c r="AG59" s="73"/>
      <c r="AH59" s="73"/>
    </row>
    <row r="60" spans="2:34" x14ac:dyDescent="0.3">
      <c r="V60" s="72" t="s">
        <v>179</v>
      </c>
      <c r="W60" s="72"/>
      <c r="X60" s="72"/>
      <c r="Y60" s="72"/>
      <c r="Z60" s="72"/>
      <c r="AA60" s="72"/>
      <c r="AB60" s="72"/>
      <c r="AC60" s="72"/>
      <c r="AD60" s="73"/>
      <c r="AE60" s="73">
        <f>180000+300000+270000</f>
        <v>750000</v>
      </c>
      <c r="AF60" s="73">
        <f>180000/AE60*105000</f>
        <v>25200</v>
      </c>
      <c r="AG60" s="73"/>
      <c r="AH60" s="73"/>
    </row>
    <row r="61" spans="2:34" x14ac:dyDescent="0.3">
      <c r="V61" s="72" t="s">
        <v>185</v>
      </c>
      <c r="W61" s="72"/>
      <c r="X61" s="72"/>
      <c r="Y61" s="72"/>
      <c r="Z61" s="72"/>
      <c r="AA61" s="72"/>
      <c r="AB61" s="72"/>
      <c r="AC61" s="72"/>
      <c r="AD61" s="73"/>
      <c r="AE61" s="73"/>
      <c r="AF61" s="73">
        <f>300000/AE60*105000</f>
        <v>42000</v>
      </c>
      <c r="AG61" s="73"/>
      <c r="AH61" s="73"/>
    </row>
    <row r="62" spans="2:34" x14ac:dyDescent="0.3">
      <c r="V62" s="72" t="s">
        <v>180</v>
      </c>
      <c r="W62" s="72"/>
      <c r="X62" s="72"/>
      <c r="Y62" s="72"/>
      <c r="Z62" s="72"/>
      <c r="AA62" s="72"/>
      <c r="AB62" s="72"/>
      <c r="AC62" s="72"/>
      <c r="AD62" s="73"/>
      <c r="AE62" s="73"/>
      <c r="AF62" s="73">
        <f>270000/750000*105000</f>
        <v>37800</v>
      </c>
      <c r="AG62" s="73"/>
      <c r="AH62" s="73"/>
    </row>
    <row r="63" spans="2:34" x14ac:dyDescent="0.3">
      <c r="V63" s="72" t="s">
        <v>171</v>
      </c>
      <c r="W63" s="72"/>
      <c r="X63" s="72"/>
      <c r="Y63" s="72"/>
      <c r="Z63" s="72"/>
      <c r="AA63" s="72"/>
      <c r="AB63" s="72"/>
      <c r="AC63" s="72"/>
      <c r="AD63" s="73"/>
      <c r="AE63" s="73"/>
      <c r="AF63" s="73">
        <f>AF60+AF61+AF62</f>
        <v>105000</v>
      </c>
      <c r="AG63" s="73"/>
      <c r="AH63" s="73"/>
    </row>
    <row r="64" spans="2:34" x14ac:dyDescent="0.3">
      <c r="V64" s="72" t="s">
        <v>186</v>
      </c>
      <c r="W64" s="72"/>
      <c r="X64" s="72"/>
      <c r="Y64" s="72"/>
      <c r="Z64" s="72"/>
      <c r="AA64" s="72"/>
      <c r="AB64" s="72"/>
      <c r="AC64" s="72"/>
      <c r="AD64" s="73"/>
      <c r="AE64" s="73"/>
      <c r="AF64" s="73"/>
      <c r="AG64" s="73"/>
      <c r="AH64" s="73"/>
    </row>
    <row r="65" spans="22:34" ht="15.6" x14ac:dyDescent="0.3">
      <c r="V65" s="72"/>
      <c r="W65" s="72"/>
      <c r="X65" s="72">
        <v>6817</v>
      </c>
      <c r="Y65" s="104" t="s">
        <v>3</v>
      </c>
      <c r="Z65" s="72">
        <v>2071</v>
      </c>
      <c r="AA65" s="72"/>
      <c r="AB65" s="93">
        <v>30000</v>
      </c>
      <c r="AC65" s="72"/>
      <c r="AD65" s="73"/>
      <c r="AE65" s="73"/>
      <c r="AF65" s="73"/>
      <c r="AG65" s="73"/>
      <c r="AH65" s="73"/>
    </row>
    <row r="66" spans="22:34" x14ac:dyDescent="0.3">
      <c r="V66" s="72"/>
      <c r="W66" s="72"/>
      <c r="X66" s="74"/>
      <c r="Y66" s="72"/>
      <c r="Z66" s="72"/>
      <c r="AA66" s="72"/>
      <c r="AB66" s="72"/>
      <c r="AC66" s="72"/>
      <c r="AD66" s="73"/>
      <c r="AE66" s="73"/>
      <c r="AF66" s="73"/>
      <c r="AG66" s="73"/>
      <c r="AH66" s="73"/>
    </row>
    <row r="67" spans="22:34" x14ac:dyDescent="0.3">
      <c r="V67" s="72"/>
      <c r="W67" s="72"/>
      <c r="X67" s="72"/>
      <c r="Y67" s="72"/>
      <c r="Z67" s="72"/>
      <c r="AA67" s="72"/>
      <c r="AB67" s="72"/>
      <c r="AC67" s="72"/>
      <c r="AD67" s="73"/>
      <c r="AE67" s="73"/>
      <c r="AF67" s="73"/>
      <c r="AG67" s="73"/>
      <c r="AH67" s="73"/>
    </row>
    <row r="68" spans="22:34" x14ac:dyDescent="0.3">
      <c r="V68" s="72" t="s">
        <v>172</v>
      </c>
      <c r="W68" s="72"/>
      <c r="X68" s="72"/>
      <c r="Y68" s="72"/>
      <c r="Z68" s="72"/>
      <c r="AA68" s="72"/>
      <c r="AB68" s="72"/>
      <c r="AC68" s="72"/>
      <c r="AD68" s="73"/>
      <c r="AE68" s="73"/>
      <c r="AF68" s="73"/>
      <c r="AG68" s="73"/>
      <c r="AH68" s="73"/>
    </row>
    <row r="69" spans="22:34" ht="15.6" x14ac:dyDescent="0.3">
      <c r="V69" s="69"/>
      <c r="W69" s="69"/>
      <c r="X69" s="69">
        <v>6813</v>
      </c>
      <c r="Y69" s="104" t="s">
        <v>3</v>
      </c>
      <c r="Z69" s="69" t="s">
        <v>228</v>
      </c>
      <c r="AA69" s="69"/>
      <c r="AB69" s="69">
        <f>AF63</f>
        <v>105000</v>
      </c>
      <c r="AC69" s="69"/>
    </row>
    <row r="70" spans="22:34" x14ac:dyDescent="0.3">
      <c r="V70" s="69"/>
      <c r="W70" s="69"/>
      <c r="X70" s="71"/>
      <c r="Y70" s="69"/>
      <c r="Z70" s="69">
        <v>2913</v>
      </c>
      <c r="AA70" s="69"/>
      <c r="AB70" s="70">
        <f>AF60</f>
        <v>25200</v>
      </c>
      <c r="AC70" s="69"/>
    </row>
    <row r="71" spans="22:34" x14ac:dyDescent="0.3">
      <c r="X71" s="36"/>
      <c r="Z71" s="94">
        <v>2912</v>
      </c>
      <c r="AB71" s="95">
        <f>AF61</f>
        <v>42000</v>
      </c>
    </row>
    <row r="72" spans="22:34" x14ac:dyDescent="0.3">
      <c r="X72" s="36"/>
      <c r="Z72" s="94">
        <v>2911</v>
      </c>
      <c r="AB72" s="95">
        <f>AF62</f>
        <v>37800</v>
      </c>
    </row>
    <row r="73" spans="22:34" x14ac:dyDescent="0.3">
      <c r="X73" s="36"/>
    </row>
  </sheetData>
  <mergeCells count="60">
    <mergeCell ref="V9:Y9"/>
    <mergeCell ref="Z9:AC9"/>
    <mergeCell ref="V10:AC10"/>
    <mergeCell ref="V11:AC11"/>
    <mergeCell ref="V13:Y13"/>
    <mergeCell ref="Z13:AC13"/>
    <mergeCell ref="V14:AC14"/>
    <mergeCell ref="V15:Y15"/>
    <mergeCell ref="V17:Y17"/>
    <mergeCell ref="V18:Y18"/>
    <mergeCell ref="V19:Y19"/>
    <mergeCell ref="V22:AC22"/>
    <mergeCell ref="V23:Y23"/>
    <mergeCell ref="V24:Y24"/>
    <mergeCell ref="V25:Y25"/>
    <mergeCell ref="V27:Y27"/>
    <mergeCell ref="V21:Y21"/>
    <mergeCell ref="Z15:AC15"/>
    <mergeCell ref="Z16:AC16"/>
    <mergeCell ref="Z17:AC17"/>
    <mergeCell ref="Z19:AC19"/>
    <mergeCell ref="Z20:AC20"/>
    <mergeCell ref="Z21:AC21"/>
    <mergeCell ref="V20:Y20"/>
    <mergeCell ref="Z23:AC23"/>
    <mergeCell ref="Z24:AC24"/>
    <mergeCell ref="Z25:AC25"/>
    <mergeCell ref="Z26:AC26"/>
    <mergeCell ref="V30:Y30"/>
    <mergeCell ref="Z30:AC30"/>
    <mergeCell ref="V28:Y28"/>
    <mergeCell ref="Z28:AC28"/>
    <mergeCell ref="V29:AC29"/>
    <mergeCell ref="V32:Y32"/>
    <mergeCell ref="V45:Y45"/>
    <mergeCell ref="V34:Y34"/>
    <mergeCell ref="Z34:AC34"/>
    <mergeCell ref="V35:AC35"/>
    <mergeCell ref="V36:Y36"/>
    <mergeCell ref="V37:Y37"/>
    <mergeCell ref="V39:Y39"/>
    <mergeCell ref="Z45:AC45"/>
    <mergeCell ref="V33:Y33"/>
    <mergeCell ref="V44:Y44"/>
    <mergeCell ref="Z31:AC31"/>
    <mergeCell ref="Z32:AC32"/>
    <mergeCell ref="V46:Y46"/>
    <mergeCell ref="Z36:AC36"/>
    <mergeCell ref="Z37:AC37"/>
    <mergeCell ref="Z38:AC38"/>
    <mergeCell ref="Z39:AC39"/>
    <mergeCell ref="Z40:AC40"/>
    <mergeCell ref="Z41:AC41"/>
    <mergeCell ref="Z42:AC42"/>
    <mergeCell ref="Z43:AC43"/>
    <mergeCell ref="Z44:AC44"/>
    <mergeCell ref="V40:Y40"/>
    <mergeCell ref="V41:Y41"/>
    <mergeCell ref="V42:Y42"/>
    <mergeCell ref="V43:Y4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3</vt:i4>
      </vt:variant>
    </vt:vector>
  </HeadingPairs>
  <TitlesOfParts>
    <vt:vector size="3" baseType="lpstr">
      <vt:lpstr>ias 38</vt:lpstr>
      <vt:lpstr>ias 16</vt:lpstr>
      <vt:lpstr>ias 36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Dumitrescu</dc:creator>
  <cp:lastModifiedBy>Diana Dumitrescu</cp:lastModifiedBy>
  <dcterms:created xsi:type="dcterms:W3CDTF">2015-06-05T18:17:20Z</dcterms:created>
  <dcterms:modified xsi:type="dcterms:W3CDTF">2025-07-08T17:12:07Z</dcterms:modified>
</cp:coreProperties>
</file>