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Mirela\Desktop\Stagiu2025\Stagiu_Audit_2025\"/>
    </mc:Choice>
  </mc:AlternateContent>
  <xr:revisionPtr revIDLastSave="0" documentId="13_ncr:1_{CD5D7067-86E0-47C7-9413-056F7899C673}" xr6:coauthVersionLast="47" xr6:coauthVersionMax="47" xr10:uidLastSave="{00000000-0000-0000-0000-000000000000}"/>
  <bookViews>
    <workbookView xWindow="-108" yWindow="-108" windowWidth="23256" windowHeight="12456" xr2:uid="{CED99010-30ED-4F11-9CCE-6E8787B7475D}"/>
  </bookViews>
  <sheets>
    <sheet name="Enunt" sheetId="4" r:id="rId1"/>
    <sheet name="Liniara" sheetId="2" r:id="rId2"/>
    <sheet name="Salari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8" i="4" l="1"/>
  <c r="P21" i="3"/>
  <c r="E23" i="3"/>
  <c r="F23" i="3"/>
  <c r="G23" i="3"/>
  <c r="H23" i="3"/>
  <c r="I23" i="3"/>
  <c r="J23" i="3"/>
  <c r="K23" i="3"/>
  <c r="L23" i="3"/>
  <c r="M23" i="3"/>
  <c r="N23" i="3"/>
  <c r="O23" i="3"/>
  <c r="D23" i="3"/>
  <c r="G21" i="3"/>
  <c r="J21" i="3"/>
  <c r="K21" i="3"/>
  <c r="L21" i="3"/>
  <c r="I18" i="3"/>
  <c r="I21" i="3" s="1"/>
  <c r="E18" i="3"/>
  <c r="E21" i="3" s="1"/>
  <c r="F18" i="3"/>
  <c r="F21" i="3" s="1"/>
  <c r="G18" i="3"/>
  <c r="H18" i="3"/>
  <c r="H21" i="3" s="1"/>
  <c r="J18" i="3"/>
  <c r="K18" i="3"/>
  <c r="L18" i="3"/>
  <c r="M18" i="3"/>
  <c r="M21" i="3" s="1"/>
  <c r="N18" i="3"/>
  <c r="N21" i="3" s="1"/>
  <c r="O18" i="3"/>
  <c r="O21" i="3" s="1"/>
  <c r="D18" i="3"/>
  <c r="D21" i="3" s="1"/>
  <c r="E50" i="4"/>
  <c r="F50" i="4"/>
  <c r="G50" i="4"/>
  <c r="H50" i="4"/>
  <c r="I50" i="4"/>
  <c r="J50" i="4"/>
  <c r="K50" i="4"/>
  <c r="L50" i="4"/>
  <c r="M50" i="4"/>
  <c r="N50" i="4"/>
  <c r="D50" i="4"/>
  <c r="D48" i="4"/>
  <c r="E48" i="4"/>
  <c r="F48" i="4"/>
  <c r="G48" i="4"/>
  <c r="H48" i="4"/>
  <c r="I48" i="4"/>
  <c r="J48" i="4"/>
  <c r="K48" i="4"/>
  <c r="L48" i="4"/>
  <c r="M48" i="4"/>
  <c r="N48" i="4"/>
  <c r="C48" i="4"/>
  <c r="E45" i="4"/>
  <c r="D45" i="4"/>
  <c r="F45" i="4"/>
  <c r="G45" i="4"/>
  <c r="H45" i="4"/>
  <c r="I45" i="4"/>
  <c r="J45" i="4"/>
  <c r="K45" i="4"/>
  <c r="L45" i="4"/>
  <c r="M45" i="4"/>
  <c r="N45" i="4"/>
  <c r="C45" i="4"/>
  <c r="C40" i="4"/>
  <c r="S27" i="4"/>
  <c r="Q18" i="4"/>
  <c r="R18" i="4"/>
  <c r="S18" i="4"/>
  <c r="Q19" i="4"/>
  <c r="R19" i="4"/>
  <c r="S19" i="4"/>
  <c r="Q20" i="4"/>
  <c r="S20" i="4" s="1"/>
  <c r="R20" i="4"/>
  <c r="Q21" i="4"/>
  <c r="R21" i="4"/>
  <c r="S21" i="4" s="1"/>
  <c r="Q22" i="4"/>
  <c r="R22" i="4"/>
  <c r="S22" i="4"/>
  <c r="Q23" i="4"/>
  <c r="S23" i="4" s="1"/>
  <c r="R23" i="4"/>
  <c r="Q24" i="4"/>
  <c r="S24" i="4" s="1"/>
  <c r="R24" i="4"/>
  <c r="Q25" i="4"/>
  <c r="R25" i="4"/>
  <c r="S25" i="4"/>
  <c r="Q26" i="4"/>
  <c r="R26" i="4"/>
  <c r="S26" i="4"/>
  <c r="S17" i="4"/>
  <c r="O17" i="4"/>
  <c r="Q17" i="4"/>
  <c r="R17" i="4"/>
  <c r="M18" i="4"/>
  <c r="N18" i="4"/>
  <c r="O18" i="4"/>
  <c r="M19" i="4"/>
  <c r="N19" i="4"/>
  <c r="O19" i="4"/>
  <c r="M20" i="4"/>
  <c r="N20" i="4"/>
  <c r="O20" i="4" s="1"/>
  <c r="M21" i="4"/>
  <c r="N21" i="4"/>
  <c r="O21" i="4" s="1"/>
  <c r="M22" i="4"/>
  <c r="N22" i="4"/>
  <c r="O22" i="4"/>
  <c r="M23" i="4"/>
  <c r="N23" i="4" s="1"/>
  <c r="O23" i="4" s="1"/>
  <c r="M24" i="4"/>
  <c r="N24" i="4" s="1"/>
  <c r="O24" i="4" s="1"/>
  <c r="M25" i="4"/>
  <c r="N25" i="4"/>
  <c r="O25" i="4"/>
  <c r="M26" i="4"/>
  <c r="N26" i="4"/>
  <c r="O26" i="4"/>
  <c r="M17" i="4"/>
  <c r="N17" i="4" s="1"/>
  <c r="O27" i="4" s="1"/>
  <c r="Q53" i="2"/>
  <c r="T53" i="2" s="1"/>
  <c r="Q57" i="2"/>
  <c r="T57" i="2" s="1"/>
  <c r="Q60" i="2"/>
  <c r="T60" i="2" s="1"/>
  <c r="Q61" i="2"/>
  <c r="T61" i="2" s="1"/>
  <c r="Q66" i="2"/>
  <c r="T66" i="2" s="1"/>
  <c r="Q69" i="2"/>
  <c r="T69" i="2" s="1"/>
  <c r="Q74" i="2"/>
  <c r="T74" i="2" s="1"/>
  <c r="Q77" i="2"/>
  <c r="T77" i="2" s="1"/>
  <c r="Q82" i="2"/>
  <c r="T82" i="2" s="1"/>
  <c r="G75" i="2"/>
  <c r="G52" i="2"/>
  <c r="G53" i="2"/>
  <c r="G54" i="2"/>
  <c r="G55" i="2"/>
  <c r="G56" i="2"/>
  <c r="G57" i="2"/>
  <c r="G58" i="2"/>
  <c r="R58" i="2" s="1"/>
  <c r="U58" i="2" s="1"/>
  <c r="G59" i="2"/>
  <c r="R59" i="2" s="1"/>
  <c r="U59" i="2" s="1"/>
  <c r="G60" i="2"/>
  <c r="G61" i="2"/>
  <c r="G62" i="2"/>
  <c r="G63" i="2"/>
  <c r="G64" i="2"/>
  <c r="G65" i="2"/>
  <c r="G66" i="2"/>
  <c r="R66" i="2" s="1"/>
  <c r="U66" i="2" s="1"/>
  <c r="G67" i="2"/>
  <c r="R67" i="2" s="1"/>
  <c r="U67" i="2" s="1"/>
  <c r="G68" i="2"/>
  <c r="G69" i="2"/>
  <c r="G70" i="2"/>
  <c r="G71" i="2"/>
  <c r="G72" i="2"/>
  <c r="G73" i="2"/>
  <c r="G74" i="2"/>
  <c r="R75" i="2"/>
  <c r="U75" i="2" s="1"/>
  <c r="G76" i="2"/>
  <c r="G77" i="2"/>
  <c r="G78" i="2"/>
  <c r="G79" i="2"/>
  <c r="G80" i="2"/>
  <c r="G81" i="2"/>
  <c r="G82" i="2"/>
  <c r="R82" i="2" s="1"/>
  <c r="U82" i="2" s="1"/>
  <c r="G51" i="2"/>
  <c r="R53" i="2"/>
  <c r="U53" i="2" s="1"/>
  <c r="R55" i="2"/>
  <c r="U55" i="2" s="1"/>
  <c r="R61" i="2"/>
  <c r="U61" i="2" s="1"/>
  <c r="R69" i="2"/>
  <c r="U69" i="2" s="1"/>
  <c r="R71" i="2"/>
  <c r="U71" i="2" s="1"/>
  <c r="R74" i="2"/>
  <c r="U74" i="2" s="1"/>
  <c r="R77" i="2"/>
  <c r="U77" i="2" s="1"/>
  <c r="G43" i="2"/>
  <c r="G44" i="2"/>
  <c r="G45" i="2"/>
  <c r="G46" i="2"/>
  <c r="G47" i="2"/>
  <c r="R47" i="2" s="1"/>
  <c r="U47" i="2" s="1"/>
  <c r="G48" i="2"/>
  <c r="R48" i="2" s="1"/>
  <c r="U48" i="2" s="1"/>
  <c r="G49" i="2"/>
  <c r="R49" i="2" s="1"/>
  <c r="G50" i="2"/>
  <c r="R50" i="2" s="1"/>
  <c r="U50" i="2" s="1"/>
  <c r="R52" i="2"/>
  <c r="U52" i="2" s="1"/>
  <c r="Q27" i="2"/>
  <c r="T27" i="2" s="1"/>
  <c r="R27" i="2"/>
  <c r="U27" i="2" s="1"/>
  <c r="Q28" i="2"/>
  <c r="R28" i="2"/>
  <c r="U28" i="2" s="1"/>
  <c r="T28" i="2"/>
  <c r="Q29" i="2"/>
  <c r="T29" i="2" s="1"/>
  <c r="R29" i="2"/>
  <c r="U29" i="2" s="1"/>
  <c r="Q30" i="2"/>
  <c r="R30" i="2"/>
  <c r="U30" i="2" s="1"/>
  <c r="T30" i="2"/>
  <c r="Q31" i="2"/>
  <c r="T31" i="2" s="1"/>
  <c r="R31" i="2"/>
  <c r="U31" i="2" s="1"/>
  <c r="Q32" i="2"/>
  <c r="R32" i="2"/>
  <c r="U32" i="2" s="1"/>
  <c r="T32" i="2"/>
  <c r="Q33" i="2"/>
  <c r="T33" i="2" s="1"/>
  <c r="R33" i="2"/>
  <c r="U33" i="2" s="1"/>
  <c r="Q34" i="2"/>
  <c r="R34" i="2"/>
  <c r="U34" i="2" s="1"/>
  <c r="T34" i="2"/>
  <c r="Q35" i="2"/>
  <c r="T35" i="2" s="1"/>
  <c r="R35" i="2"/>
  <c r="U35" i="2" s="1"/>
  <c r="Q36" i="2"/>
  <c r="R36" i="2"/>
  <c r="U36" i="2" s="1"/>
  <c r="T36" i="2"/>
  <c r="Q37" i="2"/>
  <c r="T37" i="2" s="1"/>
  <c r="R37" i="2"/>
  <c r="U37" i="2" s="1"/>
  <c r="Q38" i="2"/>
  <c r="R38" i="2"/>
  <c r="U38" i="2" s="1"/>
  <c r="T38" i="2"/>
  <c r="Q39" i="2"/>
  <c r="T39" i="2" s="1"/>
  <c r="R39" i="2"/>
  <c r="U39" i="2" s="1"/>
  <c r="Q40" i="2"/>
  <c r="R40" i="2"/>
  <c r="U40" i="2" s="1"/>
  <c r="T40" i="2"/>
  <c r="Q41" i="2"/>
  <c r="T41" i="2" s="1"/>
  <c r="R41" i="2"/>
  <c r="U41" i="2" s="1"/>
  <c r="Q42" i="2"/>
  <c r="R42" i="2"/>
  <c r="U42" i="2" s="1"/>
  <c r="T42" i="2"/>
  <c r="Q43" i="2"/>
  <c r="T43" i="2" s="1"/>
  <c r="R43" i="2"/>
  <c r="U43" i="2" s="1"/>
  <c r="Q44" i="2"/>
  <c r="R44" i="2"/>
  <c r="U44" i="2" s="1"/>
  <c r="T44" i="2"/>
  <c r="Q45" i="2"/>
  <c r="T45" i="2" s="1"/>
  <c r="R45" i="2"/>
  <c r="U45" i="2" s="1"/>
  <c r="Q46" i="2"/>
  <c r="R46" i="2"/>
  <c r="U46" i="2" s="1"/>
  <c r="T46" i="2"/>
  <c r="Q47" i="2"/>
  <c r="T47" i="2" s="1"/>
  <c r="Q48" i="2"/>
  <c r="T48" i="2"/>
  <c r="Q49" i="2"/>
  <c r="T49" i="2" s="1"/>
  <c r="Q50" i="2"/>
  <c r="T50" i="2"/>
  <c r="Q51" i="2"/>
  <c r="T51" i="2" s="1"/>
  <c r="R51" i="2"/>
  <c r="U51" i="2" s="1"/>
  <c r="Q52" i="2"/>
  <c r="T52" i="2"/>
  <c r="Q54" i="2"/>
  <c r="T54" i="2" s="1"/>
  <c r="R54" i="2"/>
  <c r="U54" i="2" s="1"/>
  <c r="Q55" i="2"/>
  <c r="T55" i="2" s="1"/>
  <c r="Q56" i="2"/>
  <c r="T56" i="2" s="1"/>
  <c r="R56" i="2"/>
  <c r="U56" i="2" s="1"/>
  <c r="R57" i="2"/>
  <c r="U57" i="2" s="1"/>
  <c r="Q58" i="2"/>
  <c r="T58" i="2" s="1"/>
  <c r="Q59" i="2"/>
  <c r="T59" i="2" s="1"/>
  <c r="R60" i="2"/>
  <c r="U60" i="2" s="1"/>
  <c r="Q62" i="2"/>
  <c r="T62" i="2" s="1"/>
  <c r="R62" i="2"/>
  <c r="U62" i="2" s="1"/>
  <c r="Q63" i="2"/>
  <c r="T63" i="2" s="1"/>
  <c r="R63" i="2"/>
  <c r="U63" i="2" s="1"/>
  <c r="Q64" i="2"/>
  <c r="T64" i="2" s="1"/>
  <c r="R64" i="2"/>
  <c r="U64" i="2" s="1"/>
  <c r="Q65" i="2"/>
  <c r="T65" i="2" s="1"/>
  <c r="R65" i="2"/>
  <c r="U65" i="2" s="1"/>
  <c r="Q67" i="2"/>
  <c r="T67" i="2" s="1"/>
  <c r="Q68" i="2"/>
  <c r="T68" i="2" s="1"/>
  <c r="R68" i="2"/>
  <c r="U68" i="2" s="1"/>
  <c r="Q70" i="2"/>
  <c r="T70" i="2" s="1"/>
  <c r="R70" i="2"/>
  <c r="U70" i="2" s="1"/>
  <c r="Q71" i="2"/>
  <c r="T71" i="2" s="1"/>
  <c r="Q72" i="2"/>
  <c r="T72" i="2" s="1"/>
  <c r="R72" i="2"/>
  <c r="U72" i="2" s="1"/>
  <c r="Q73" i="2"/>
  <c r="T73" i="2" s="1"/>
  <c r="R73" i="2"/>
  <c r="U73" i="2" s="1"/>
  <c r="Q75" i="2"/>
  <c r="T75" i="2" s="1"/>
  <c r="Q76" i="2"/>
  <c r="T76" i="2" s="1"/>
  <c r="R76" i="2"/>
  <c r="U76" i="2" s="1"/>
  <c r="Q78" i="2"/>
  <c r="T78" i="2" s="1"/>
  <c r="R78" i="2"/>
  <c r="U78" i="2" s="1"/>
  <c r="Q79" i="2"/>
  <c r="T79" i="2" s="1"/>
  <c r="R79" i="2"/>
  <c r="U79" i="2" s="1"/>
  <c r="Q80" i="2"/>
  <c r="T80" i="2" s="1"/>
  <c r="R80" i="2"/>
  <c r="U80" i="2" s="1"/>
  <c r="Q81" i="2"/>
  <c r="T81" i="2" s="1"/>
  <c r="R81" i="2"/>
  <c r="U81" i="2" s="1"/>
  <c r="U26" i="2"/>
  <c r="T26" i="2"/>
  <c r="U25" i="2"/>
  <c r="T25" i="2"/>
  <c r="U24" i="2"/>
  <c r="T24" i="2"/>
  <c r="U23" i="2"/>
  <c r="T23" i="2"/>
  <c r="U22" i="2"/>
  <c r="T22" i="2"/>
  <c r="U21" i="2"/>
  <c r="T21" i="2"/>
  <c r="U20" i="2"/>
  <c r="T20" i="2"/>
  <c r="U19" i="2"/>
  <c r="T19" i="2"/>
  <c r="U18" i="2"/>
  <c r="T18" i="2"/>
  <c r="U17" i="2"/>
  <c r="T17" i="2"/>
  <c r="U16" i="2"/>
  <c r="T16" i="2"/>
  <c r="R26" i="2"/>
  <c r="Q26" i="2"/>
  <c r="R25" i="2"/>
  <c r="Q25" i="2"/>
  <c r="R24" i="2"/>
  <c r="Q24" i="2"/>
  <c r="R23" i="2"/>
  <c r="Q23" i="2"/>
  <c r="R22" i="2"/>
  <c r="Q22" i="2"/>
  <c r="R21" i="2"/>
  <c r="Q21" i="2"/>
  <c r="R20" i="2"/>
  <c r="Q20" i="2"/>
  <c r="R19" i="2"/>
  <c r="Q19" i="2"/>
  <c r="R18" i="2"/>
  <c r="Q18" i="2"/>
  <c r="R17" i="2"/>
  <c r="Q17" i="2"/>
  <c r="R16" i="2"/>
  <c r="Q16" i="2"/>
  <c r="R4" i="2"/>
  <c r="Q5" i="2"/>
  <c r="Q6" i="2"/>
  <c r="Q7" i="2"/>
  <c r="Q8" i="2"/>
  <c r="Q9" i="2"/>
  <c r="Q10" i="2"/>
  <c r="Q11" i="2"/>
  <c r="Q12" i="2"/>
  <c r="Q13" i="2"/>
  <c r="Q14" i="2"/>
  <c r="Q4" i="2"/>
  <c r="N5" i="2"/>
  <c r="N6" i="2"/>
  <c r="N7" i="2"/>
  <c r="N8" i="2"/>
  <c r="N9" i="2"/>
  <c r="N10" i="2"/>
  <c r="N11" i="2"/>
  <c r="N12" i="2"/>
  <c r="N13" i="2"/>
  <c r="N14" i="2"/>
  <c r="N4" i="2"/>
  <c r="G277" i="2"/>
  <c r="G278" i="2"/>
  <c r="G279" i="2"/>
  <c r="G280" i="2"/>
  <c r="G281" i="2"/>
  <c r="G282" i="2"/>
  <c r="G283" i="2"/>
  <c r="G284" i="2"/>
  <c r="G285" i="2"/>
  <c r="G286" i="2"/>
  <c r="G287" i="2"/>
  <c r="G288" i="2"/>
  <c r="G276" i="2"/>
  <c r="G274" i="2"/>
  <c r="G268" i="2"/>
  <c r="G269" i="2"/>
  <c r="G267" i="2"/>
  <c r="G204" i="2"/>
  <c r="G205" i="2"/>
  <c r="G206" i="2"/>
  <c r="G207" i="2"/>
  <c r="G208" i="2"/>
  <c r="G181" i="2"/>
  <c r="G182" i="2"/>
  <c r="G183" i="2"/>
  <c r="G184" i="2"/>
  <c r="G185" i="2"/>
  <c r="G186" i="2"/>
  <c r="G187" i="2"/>
  <c r="G188" i="2"/>
  <c r="G189" i="2"/>
  <c r="G190" i="2"/>
  <c r="G191" i="2"/>
  <c r="G192" i="2"/>
  <c r="G193" i="2"/>
  <c r="G194" i="2"/>
  <c r="G195" i="2"/>
  <c r="G196" i="2"/>
  <c r="G197" i="2"/>
  <c r="G198" i="2"/>
  <c r="G199" i="2"/>
  <c r="G200" i="2"/>
  <c r="G201" i="2"/>
  <c r="G202" i="2"/>
  <c r="G203" i="2"/>
  <c r="G162" i="2"/>
  <c r="G163" i="2"/>
  <c r="G164" i="2"/>
  <c r="G165" i="2"/>
  <c r="G166" i="2"/>
  <c r="G167" i="2"/>
  <c r="G168" i="2"/>
  <c r="G169" i="2"/>
  <c r="G170" i="2"/>
  <c r="G171" i="2"/>
  <c r="G172" i="2"/>
  <c r="G173" i="2"/>
  <c r="G174" i="2"/>
  <c r="G175" i="2"/>
  <c r="G176" i="2"/>
  <c r="G177" i="2"/>
  <c r="G178" i="2"/>
  <c r="G179" i="2"/>
  <c r="G180" i="2"/>
  <c r="G148" i="2"/>
  <c r="G149" i="2"/>
  <c r="G150" i="2"/>
  <c r="G151" i="2"/>
  <c r="G152" i="2"/>
  <c r="G153" i="2"/>
  <c r="G154" i="2"/>
  <c r="G155" i="2"/>
  <c r="G156" i="2"/>
  <c r="G157" i="2"/>
  <c r="G158" i="2"/>
  <c r="G159" i="2"/>
  <c r="G160" i="2"/>
  <c r="G161" i="2"/>
  <c r="G147" i="2"/>
  <c r="G101" i="2"/>
  <c r="G102" i="2"/>
  <c r="G103" i="2"/>
  <c r="G104" i="2"/>
  <c r="G105" i="2"/>
  <c r="G106" i="2"/>
  <c r="G107" i="2"/>
  <c r="G108" i="2"/>
  <c r="G109" i="2"/>
  <c r="G110" i="2"/>
  <c r="G111" i="2"/>
  <c r="G112" i="2"/>
  <c r="G113" i="2"/>
  <c r="G114" i="2"/>
  <c r="G115" i="2"/>
  <c r="G116" i="2"/>
  <c r="G117" i="2"/>
  <c r="G118" i="2"/>
  <c r="G119" i="2"/>
  <c r="G120" i="2"/>
  <c r="G121" i="2"/>
  <c r="G122" i="2"/>
  <c r="G123" i="2"/>
  <c r="G124" i="2"/>
  <c r="G100" i="2"/>
  <c r="G97" i="2"/>
  <c r="G96" i="2"/>
  <c r="G93" i="2"/>
  <c r="G91" i="2"/>
  <c r="G90" i="2"/>
  <c r="G88" i="2"/>
  <c r="G87" i="2"/>
  <c r="G85" i="2"/>
  <c r="G84" i="2"/>
  <c r="Q83" i="2" l="1"/>
  <c r="T83" i="2"/>
  <c r="U49" i="2"/>
  <c r="U83" i="2" s="1"/>
  <c r="R83" i="2"/>
  <c r="G17" i="2"/>
  <c r="G18" i="2"/>
  <c r="G19" i="2"/>
  <c r="G20" i="2"/>
  <c r="G21" i="2"/>
  <c r="G22" i="2"/>
  <c r="G83" i="2" s="1"/>
  <c r="G23" i="2"/>
  <c r="G24" i="2"/>
  <c r="G25" i="2"/>
  <c r="G26" i="2"/>
  <c r="G27" i="2"/>
  <c r="G28" i="2"/>
  <c r="G29" i="2"/>
  <c r="G30" i="2"/>
  <c r="G31" i="2"/>
  <c r="G32" i="2"/>
  <c r="G33" i="2"/>
  <c r="G34" i="2"/>
  <c r="G35" i="2"/>
  <c r="G36" i="2"/>
  <c r="G37" i="2"/>
  <c r="G38" i="2"/>
  <c r="G39" i="2"/>
  <c r="G40" i="2"/>
  <c r="G41" i="2"/>
  <c r="G42" i="2"/>
  <c r="G16" i="2"/>
  <c r="I320" i="2"/>
  <c r="J320" i="2"/>
  <c r="K320" i="2"/>
  <c r="H320" i="2"/>
  <c r="I317" i="2"/>
  <c r="J317" i="2"/>
  <c r="K317" i="2"/>
  <c r="H317" i="2"/>
  <c r="I266" i="2"/>
  <c r="J266" i="2"/>
  <c r="K266" i="2"/>
  <c r="H266" i="2"/>
  <c r="I146" i="2"/>
  <c r="J146" i="2"/>
  <c r="K146" i="2"/>
  <c r="H146" i="2"/>
  <c r="I99" i="2"/>
  <c r="J99" i="2"/>
  <c r="K99" i="2"/>
  <c r="I95" i="2"/>
  <c r="J95" i="2"/>
  <c r="K95" i="2"/>
  <c r="I89" i="2"/>
  <c r="J89" i="2"/>
  <c r="K89" i="2"/>
  <c r="I86" i="2"/>
  <c r="J86" i="2"/>
  <c r="K86" i="2"/>
  <c r="I83" i="2"/>
  <c r="G334" i="2" s="1"/>
  <c r="J83" i="2"/>
  <c r="K83" i="2"/>
  <c r="H83" i="2"/>
  <c r="I15" i="2"/>
  <c r="J15" i="2"/>
  <c r="K15" i="2"/>
  <c r="U5" i="2"/>
  <c r="U6" i="2"/>
  <c r="U7" i="2"/>
  <c r="U8" i="2"/>
  <c r="U9" i="2"/>
  <c r="U10" i="2"/>
  <c r="U11" i="2"/>
  <c r="T12" i="2"/>
  <c r="U12" i="2"/>
  <c r="U13" i="2"/>
  <c r="U14" i="2"/>
  <c r="U4" i="2"/>
  <c r="T4" i="2"/>
  <c r="R5" i="2"/>
  <c r="R6" i="2"/>
  <c r="R7" i="2"/>
  <c r="R8" i="2"/>
  <c r="R9" i="2"/>
  <c r="R10" i="2"/>
  <c r="R11" i="2"/>
  <c r="R12" i="2"/>
  <c r="R13" i="2"/>
  <c r="R14" i="2"/>
  <c r="G320" i="2"/>
  <c r="G317" i="2"/>
  <c r="G266" i="2"/>
  <c r="G146" i="2"/>
  <c r="G99" i="2"/>
  <c r="G95" i="2"/>
  <c r="G89" i="2"/>
  <c r="G86" i="2"/>
  <c r="G15" i="2"/>
  <c r="F319" i="2"/>
  <c r="F318"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26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147"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00" i="2"/>
  <c r="F97" i="2"/>
  <c r="F98" i="2"/>
  <c r="F96" i="2"/>
  <c r="F91" i="2"/>
  <c r="F93" i="2"/>
  <c r="F94" i="2"/>
  <c r="F90" i="2"/>
  <c r="F88" i="2"/>
  <c r="F87" i="2"/>
  <c r="F89" i="2" s="1"/>
  <c r="F85" i="2"/>
  <c r="F84" i="2"/>
  <c r="F86" i="2" s="1"/>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16" i="2"/>
  <c r="F83" i="2" s="1"/>
  <c r="F5" i="2"/>
  <c r="F6" i="2"/>
  <c r="F7" i="2"/>
  <c r="F8" i="2"/>
  <c r="F9" i="2"/>
  <c r="F10" i="2"/>
  <c r="F11" i="2"/>
  <c r="F12" i="2"/>
  <c r="F13" i="2"/>
  <c r="F14" i="2"/>
  <c r="F4" i="2"/>
  <c r="O14" i="3"/>
  <c r="T5" i="2"/>
  <c r="T6" i="2"/>
  <c r="T7" i="2"/>
  <c r="T8" i="2"/>
  <c r="T9" i="2"/>
  <c r="T10" i="2"/>
  <c r="T11" i="2"/>
  <c r="T13" i="2"/>
  <c r="T14" i="2"/>
  <c r="G326" i="2"/>
  <c r="G324" i="2"/>
  <c r="J319" i="2"/>
  <c r="J318"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147"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00" i="2"/>
  <c r="J97" i="2"/>
  <c r="J98" i="2"/>
  <c r="J96" i="2"/>
  <c r="J91" i="2"/>
  <c r="J92" i="2"/>
  <c r="J93" i="2"/>
  <c r="J94" i="2"/>
  <c r="J90" i="2"/>
  <c r="J88" i="2"/>
  <c r="J87" i="2"/>
  <c r="J85" i="2"/>
  <c r="J84"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16" i="2"/>
  <c r="J5" i="2"/>
  <c r="J6" i="2"/>
  <c r="J7" i="2"/>
  <c r="J8" i="2"/>
  <c r="J9" i="2"/>
  <c r="J10" i="2"/>
  <c r="J11" i="2"/>
  <c r="J12" i="2"/>
  <c r="J13" i="2"/>
  <c r="J14" i="2"/>
  <c r="J4" i="2"/>
  <c r="H99" i="2"/>
  <c r="C99" i="2"/>
  <c r="H95" i="2"/>
  <c r="C95" i="2"/>
  <c r="H89" i="2"/>
  <c r="C89" i="2"/>
  <c r="H86" i="2"/>
  <c r="C86" i="2"/>
  <c r="C83" i="2"/>
  <c r="H15" i="2"/>
  <c r="C15" i="2"/>
  <c r="F15" i="2" l="1"/>
  <c r="F95" i="2"/>
  <c r="F317" i="2"/>
  <c r="F266" i="2"/>
  <c r="F99" i="2"/>
  <c r="F320" i="2"/>
  <c r="F146" i="2"/>
  <c r="G328" i="2"/>
  <c r="Q15" i="2"/>
  <c r="G332" i="2"/>
  <c r="G336" i="2" s="1"/>
  <c r="K323" i="2"/>
  <c r="T15" i="2" l="1"/>
  <c r="R15" i="2"/>
  <c r="U15" i="2" s="1"/>
</calcChain>
</file>

<file path=xl/sharedStrings.xml><?xml version="1.0" encoding="utf-8"?>
<sst xmlns="http://schemas.openxmlformats.org/spreadsheetml/2006/main" count="488" uniqueCount="312">
  <si>
    <t xml:space="preserve">ID </t>
  </si>
  <si>
    <t>DENUMIRE</t>
  </si>
  <si>
    <t>VALOARE</t>
  </si>
  <si>
    <t xml:space="preserve">DATA </t>
  </si>
  <si>
    <t>DATA INCEP.</t>
  </si>
  <si>
    <t xml:space="preserve">RATA </t>
  </si>
  <si>
    <t>AMORTIZARE</t>
  </si>
  <si>
    <t xml:space="preserve">REST </t>
  </si>
  <si>
    <t>ACHIZITIE</t>
  </si>
  <si>
    <t>ACHIZITIEI</t>
  </si>
  <si>
    <t>AMORTIZARII</t>
  </si>
  <si>
    <t>LUNARA</t>
  </si>
  <si>
    <t>CUMULATA</t>
  </si>
  <si>
    <t>DE AMORTIZAT</t>
  </si>
  <si>
    <t>CLADIRI-MOECIU</t>
  </si>
  <si>
    <t>AMENAJARE MOECIU-TERASE</t>
  </si>
  <si>
    <t>AMENAJARE SEDIU-PARCHET</t>
  </si>
  <si>
    <t>AMENAJARE SEDIU-INST.ELECTRICA</t>
  </si>
  <si>
    <t>AMENAJARE SEDIU-INST.SANITARE</t>
  </si>
  <si>
    <t>AMENAJARE SEDIU-PARDOSELI PVC</t>
  </si>
  <si>
    <t>AMENAJARE SEDIU-DEPOZIT</t>
  </si>
  <si>
    <t>AMENAJARE SEDIU-GRESIE</t>
  </si>
  <si>
    <t>AMENAJARE MOECIU-ACOPERIS</t>
  </si>
  <si>
    <t>AMENAJARE MOECIU-GARD</t>
  </si>
  <si>
    <t>AMENAJARE MOECIU-COPERTINA TERASA</t>
  </si>
  <si>
    <t>TOTAL GRUPA</t>
  </si>
  <si>
    <t>KX-21</t>
  </si>
  <si>
    <t>UF-100 URINE CELL</t>
  </si>
  <si>
    <t>XT-1800I</t>
  </si>
  <si>
    <t>KX-21N</t>
  </si>
  <si>
    <t>XS-1000I</t>
  </si>
  <si>
    <t>GOLD PLATE-PCR 9700</t>
  </si>
  <si>
    <t>INSTALATIE FRIGORIFICA</t>
  </si>
  <si>
    <t>ELX808 IU</t>
  </si>
  <si>
    <t>UF-1000I URINE CELL</t>
  </si>
  <si>
    <t>DYNACHIP PROCESSOR</t>
  </si>
  <si>
    <t>APPLIED BIO.GENETIC ANALYZER</t>
  </si>
  <si>
    <t>TRANSPALETA PEGASO</t>
  </si>
  <si>
    <t>LIFT HIDRAULIC DH LSP</t>
  </si>
  <si>
    <t>XE-2100</t>
  </si>
  <si>
    <t>RENAULT CLIO-02</t>
  </si>
  <si>
    <t>RENAULT MASTER/8757</t>
  </si>
  <si>
    <t>XEROX</t>
  </si>
  <si>
    <t>COPIATOR CANON IR 3300</t>
  </si>
  <si>
    <t>LICENTA WIZPRO</t>
  </si>
  <si>
    <t>LICENTA ORACLE</t>
  </si>
  <si>
    <t>LICENTA WINDOWS&amp;NORTON</t>
  </si>
  <si>
    <t>LICENTA WINDOWS</t>
  </si>
  <si>
    <t>VISIOPRO</t>
  </si>
  <si>
    <t>ANTIVIRUS SYMANTEC</t>
  </si>
  <si>
    <t>LICENTA ANTI-SPAM</t>
  </si>
  <si>
    <t>LICENTA ANTI-SPAM(SEDIU)</t>
  </si>
  <si>
    <t>SKODA OCT CO/10277</t>
  </si>
  <si>
    <t>SKODA FAB ACT/10278</t>
  </si>
  <si>
    <t>SKODA FAB CO A/10279</t>
  </si>
  <si>
    <t>SKODA FAB SD A/10347</t>
  </si>
  <si>
    <t>VOLKSW  POLO/10359</t>
  </si>
  <si>
    <t>VOLKSW GOLF/10360</t>
  </si>
  <si>
    <t>SKODA FAB ACT/10800</t>
  </si>
  <si>
    <t>SKODA FAB ACT/10801</t>
  </si>
  <si>
    <t>SKODA FAB ACT/10803</t>
  </si>
  <si>
    <t>SKODA FAB CL/10992</t>
  </si>
  <si>
    <t>SKODA FAB CL/10993</t>
  </si>
  <si>
    <t>SKODA FAB CL/10994</t>
  </si>
  <si>
    <t>SKODA FAB CL/10995</t>
  </si>
  <si>
    <t>LEON STELLA/31791</t>
  </si>
  <si>
    <t>VOLKSW GOLF/29997</t>
  </si>
  <si>
    <t>BMW 330XD/10804</t>
  </si>
  <si>
    <t>SKODA OCT.CO.ID/32561</t>
  </si>
  <si>
    <t>SKODA OCT.CO.ID/32562</t>
  </si>
  <si>
    <t>SKODA OCT.CO.ID/32563</t>
  </si>
  <si>
    <t>SKODA OCT.CO.ID/32564</t>
  </si>
  <si>
    <t>VOLKSW GOLF/11087</t>
  </si>
  <si>
    <t>SKODA FAB SD CL/34037</t>
  </si>
  <si>
    <t>CARUCIOR STIVUITOR MANUAL SM1.6</t>
  </si>
  <si>
    <t>SKODA FAB CL/14100</t>
  </si>
  <si>
    <t>SKODA OCT. CO TOUR/116677</t>
  </si>
  <si>
    <t>VW.PASSAT/126855</t>
  </si>
  <si>
    <t>DODGE CALIBER/11235</t>
  </si>
  <si>
    <t>MERCEDES SPRINTER/11236</t>
  </si>
  <si>
    <t>MERCEDES SPRINTER/12042</t>
  </si>
  <si>
    <t>DACIA LOGAN VAN</t>
  </si>
  <si>
    <t>SKODA FABIA/263</t>
  </si>
  <si>
    <t>SKODA FABIA/264</t>
  </si>
  <si>
    <t>SKODA FABIA/265</t>
  </si>
  <si>
    <t>SKODA FABIA/266</t>
  </si>
  <si>
    <t>SKODA FABIA/267</t>
  </si>
  <si>
    <t>SUBARU/6878</t>
  </si>
  <si>
    <t>TOUAREG/149314</t>
  </si>
  <si>
    <t>MERCEDES VITO/81951</t>
  </si>
  <si>
    <t>DACIA LOGAN/118176</t>
  </si>
  <si>
    <t>VOLKSW GOLF/85763</t>
  </si>
  <si>
    <t>MERCEDES VITO/83500</t>
  </si>
  <si>
    <t>SKODA OCT.TOUR/160895</t>
  </si>
  <si>
    <t>BMW X5/3001572</t>
  </si>
  <si>
    <t>DACIA DUSTER/3001578</t>
  </si>
  <si>
    <t>SKODA FAB.CO SP/174691</t>
  </si>
  <si>
    <t>SKODA OCT DR/174692</t>
  </si>
  <si>
    <t>SERVER PRYMERGY TX200/XEON</t>
  </si>
  <si>
    <t>UPGRADE DERVER PRIMERGY TX200</t>
  </si>
  <si>
    <t>HARD DRIVE EXTERN(DRAGOS IT)</t>
  </si>
  <si>
    <t>BALANTA WPS/600 C2</t>
  </si>
  <si>
    <t>UPS-APC SMART 2200VA(SP.JUD.NEAMT)</t>
  </si>
  <si>
    <t>IMPRIMANTA  HP3600 COLOR(DIABET)</t>
  </si>
  <si>
    <t>LAPTOP COMPAQ NX7400 INTEL CORE(AVRAM)</t>
  </si>
  <si>
    <t>LAPTOP COMPAQ NX7400 INTEL CORE(VLACSU)</t>
  </si>
  <si>
    <t>LAPTOP COMPAQ NX7400 INTEL CORE(ROSETI)</t>
  </si>
  <si>
    <t>LAPTOP COMPAQ NC8430(ISTRATE)</t>
  </si>
  <si>
    <t>LAPTOP HP-NC6320(BUCUR)</t>
  </si>
  <si>
    <t>LAPTOP HP-NC6320(RESSA)</t>
  </si>
  <si>
    <t>CALCULATOR HP COMPAQ DC7700(CIORBA)</t>
  </si>
  <si>
    <t>IMPRIMANTA HP LJ5550(MARKETING)</t>
  </si>
  <si>
    <t>LAPTOP HP COMPAQ NC6320(ADAM)</t>
  </si>
  <si>
    <t>LAPTOP HP 6510B(NEACSU)</t>
  </si>
  <si>
    <t>LAPTOP HP 6510B(OPREA)</t>
  </si>
  <si>
    <t>UPS-APC SMART 2200VA(CMDTA PLOIESTI)</t>
  </si>
  <si>
    <t>LAPTOP COMPAQ  NX9420(AVRAM)</t>
  </si>
  <si>
    <t>IMPRIMANTA LASER COLOR(RADU GEORGE)</t>
  </si>
  <si>
    <t>SISTEM PC  BRAND HP DC 5700(BURTICA)</t>
  </si>
  <si>
    <t>LAPTOP HP COMPAQ 6720S(LAURENTIU)</t>
  </si>
  <si>
    <t>LAPTOP HP COMPAQ 6720S(ACHIM)</t>
  </si>
  <si>
    <t>LAPTOP COMPAQ8510W(CATAROS)</t>
  </si>
  <si>
    <t>UPS-APC SMART 2200VA(SP.L.TURCANU)</t>
  </si>
  <si>
    <t>LAPTOP HP COMPAQ 6720S(MARIAS)</t>
  </si>
  <si>
    <t>LAPTOP HP COMPAQ 6720S(PISICA)</t>
  </si>
  <si>
    <t>LAPTOP COMPAQ8510W(MODROGEANU)</t>
  </si>
  <si>
    <t>SERVER HP-PROLIANT  ML150(VLASCU)</t>
  </si>
  <si>
    <t>UPS-APC SMART 2200VA(SP.ELIAS)</t>
  </si>
  <si>
    <t>UPS-APC SMART 2200VA(ROMAR)</t>
  </si>
  <si>
    <t>UPS-APC SMART 2200VA(SP.JUD.ALBA)</t>
  </si>
  <si>
    <t>UPS-APC SMART 2200VA(PROTEST DIAGN.GALATI)</t>
  </si>
  <si>
    <t>LAPTOP COMPAQ8510W(IOSIF C)</t>
  </si>
  <si>
    <t>IMPRIMANTA HP LJ3600(SERVICE)</t>
  </si>
  <si>
    <t>SERVER HP-PROLIANT  ML350(SEDIU)</t>
  </si>
  <si>
    <t>UPS-APC SMART 2200VA(GRAL CRAIOVA)</t>
  </si>
  <si>
    <t>UPS-APC SMART 2200VA(GRAL PLOIESTI)</t>
  </si>
  <si>
    <t>UPS-APC SMART 2200VA(SP.JUD.TIMIS)</t>
  </si>
  <si>
    <t>UPS-APC SMART 2200VA(SP.JUD.TARGOV)</t>
  </si>
  <si>
    <t>UPS-APC SMART 2200VA(GRAL BUC.)</t>
  </si>
  <si>
    <t>SISTEM PC HP COMPAQ(CIORBA)</t>
  </si>
  <si>
    <t>SISTEM PC HP COMPAQ(TOGAN)</t>
  </si>
  <si>
    <t>LAPTOP HP 8710W(RADU G)</t>
  </si>
  <si>
    <t>UPS-APC SMART 2200VA(CATAROS)</t>
  </si>
  <si>
    <t>UPS-APC SMART 2200VA(SP.JUDVALCEA)</t>
  </si>
  <si>
    <t>UPS-APC SMART 2200VA(SP.MUN.ROMAN)</t>
  </si>
  <si>
    <t>UPS-APC SMART 2200VA(SP.JUD.BACAU)</t>
  </si>
  <si>
    <t>UPS-APC SMART 2200VA(SP.JUD.ORADEA)</t>
  </si>
  <si>
    <t>UPS-APC SMART 2200VA(SP.UNIV)</t>
  </si>
  <si>
    <t>UPS-APC SMART 2200VA(SERVICE)</t>
  </si>
  <si>
    <t>LAPTOP HP COMPAQ 6720(ERDELYI)</t>
  </si>
  <si>
    <t>UPS-APC SMART 2200VA(INST.FUNDENI)</t>
  </si>
  <si>
    <t>UPS-APC SMART 2200VA(SP.JUD.RESITA)</t>
  </si>
  <si>
    <t>UPS-APC SMART 2200VA(SP.FILANTROPIA CRAIOVA)</t>
  </si>
  <si>
    <t>UPS-APC SMART 2200VA(INST.M.BALS)</t>
  </si>
  <si>
    <t>UPS-APC SMART 2200VA(SP.JUD.TARGOVISTE)</t>
  </si>
  <si>
    <t>UPS-APC SMART 2200VA(SP.JUD.TG.MURES)</t>
  </si>
  <si>
    <t>UPS-APC SURT5000XLI(CATAROS)</t>
  </si>
  <si>
    <t>UPS-APC SMART 2200VA(SF.SPIRIDON IASI)</t>
  </si>
  <si>
    <t>UPS-APC SMART 2200VA(SP.PARHON IASI)</t>
  </si>
  <si>
    <t>UPS-APC SMART 2200VA(GRAL.INST.NEUROLOGIE)</t>
  </si>
  <si>
    <t>UPS-APC SMART 2200VA(SP.JUD.PITESTI}</t>
  </si>
  <si>
    <t>UPS-APC SMART 1500VA(SP.MUN.CALAFAT)</t>
  </si>
  <si>
    <t>SISTEM HP COMPAQ DC7800(TRAISTARU)</t>
  </si>
  <si>
    <t>UPS-APC SMART 2200VA(TWF BRASOV)</t>
  </si>
  <si>
    <t>UPS-APC SMART 2200VA(TWF C-TA)</t>
  </si>
  <si>
    <t>UPS-APC SMART 1500VA(SP.JUD.BRASOV)</t>
  </si>
  <si>
    <t>UPS-APC SMART 1500VA(SP.JUD.NEAMT)</t>
  </si>
  <si>
    <t>UPS-APC SMART 2200VA(TWF EXCEL-BUC)</t>
  </si>
  <si>
    <t>UPS-APC SMART 1500VA(C.CARDIO TIMIS)</t>
  </si>
  <si>
    <t>UPS-APC SMART 2200VA(SP.BOLI INF.V.BABES)</t>
  </si>
  <si>
    <t>UPS-APC SMART 1500VA(SP.UNIV)</t>
  </si>
  <si>
    <t>LAPTOP HP ELITEBOOK 2730(IOANITESCU)</t>
  </si>
  <si>
    <t>UPS-APC SMART 2200VA(TWF PLOIESTI)</t>
  </si>
  <si>
    <t>UPS-APC SMART 1500VA(IOMC)</t>
  </si>
  <si>
    <t>UPS-APC SMART 1500VA(SP.V.BABES-CRAIOVA)</t>
  </si>
  <si>
    <t>UPS-APC SMART 2200VA(SP.MUN.TIMISOARA)</t>
  </si>
  <si>
    <t>UPS-APC SMART 2200VA(PELICAN-ORADEA)</t>
  </si>
  <si>
    <t>LAPTOP APPLE(AVRAM)</t>
  </si>
  <si>
    <t>SISTEM PC HP COMPAQ(ROSCA)</t>
  </si>
  <si>
    <t>UPS-APC SMART 2200VA(CC ILIESCU)</t>
  </si>
  <si>
    <t>UPS-APC SMART 2200VA(SF.MARIA IASI)</t>
  </si>
  <si>
    <t>ANSAMBLU MONITORIZARE</t>
  </si>
  <si>
    <t>UPS-APC SMART 2200VA(SP.MUN.ORADEA)</t>
  </si>
  <si>
    <t>INREGISTRATOR TEMPERATURA</t>
  </si>
  <si>
    <t>SISTEM PC HP COMPAQ(AVRAM)</t>
  </si>
  <si>
    <t>NOTEBOOK HP PAVILION(ISTRATE)</t>
  </si>
  <si>
    <t>UPS-APC SMART 1500VA(SP.JUD.C-TA)</t>
  </si>
  <si>
    <t>NOTEBOOK ACOR AS5741G(AVRAM)</t>
  </si>
  <si>
    <t>UPS-APC SMART 2200VA(SP.JUD.P.NEAMT)</t>
  </si>
  <si>
    <t>UPS-APC SMART 1500VA(CM DELFINULUI)</t>
  </si>
  <si>
    <t>UPS-APC SMART 2200VA(SP.JUD.TIMISOARA)</t>
  </si>
  <si>
    <t>UPS-APC SMART 2200VA(SP.JUD.BOTOSANI)</t>
  </si>
  <si>
    <t>UPS-APC SMART 2200VA(ORTHO VITA SAN)</t>
  </si>
  <si>
    <t>UPS-APC SMART 1500VA(SP.JUD.TG.MURES)</t>
  </si>
  <si>
    <t>UPS-APC SMART 2200VA(C.M.ROMAR)</t>
  </si>
  <si>
    <t>UPS-APC SMART 2200VA(SP.JUD.BRASOV)</t>
  </si>
  <si>
    <t>UPS-APC SMART 2200VA(MEDLIFE-GRIVITA)</t>
  </si>
  <si>
    <t>UPS-APC SMART 2200VA(POLISANO-BUC)</t>
  </si>
  <si>
    <t>UPS-APC SMART 2200VA(POLISANO-SIBIU)</t>
  </si>
  <si>
    <t>PC HP 500B(APOSTOL)</t>
  </si>
  <si>
    <t>IMPRIMANTA ZEBRA TPL3842(INST.FUNDENI)</t>
  </si>
  <si>
    <t>PC INTEL QUAD-CORE(AVRAM)</t>
  </si>
  <si>
    <t>UPS-APC SMART 2200VA(CMDTA ROMA)</t>
  </si>
  <si>
    <t>UPS-APC SMART 2200VA(SP.MUN.DOROHOI)</t>
  </si>
  <si>
    <t>UPS-APC SMART 2200VA(SP.MUN.CLUJ)</t>
  </si>
  <si>
    <t>NOTEBOOK MACBOOK PRO13(CATAROS)</t>
  </si>
  <si>
    <t>NOTEBOOK MACBOOK PRO13(RADU G.)</t>
  </si>
  <si>
    <t>CANAPEA FIRENCE</t>
  </si>
  <si>
    <t>MASINA DE NUMARAT BANCNOTE</t>
  </si>
  <si>
    <t>MOCHETA SEDONA ATLANTIC</t>
  </si>
  <si>
    <t>OGLINDA ROVERE</t>
  </si>
  <si>
    <t>CEAS CRISTAL ROVERE</t>
  </si>
  <si>
    <t>BIBLIOTECA LEOPOLDO ROVERE</t>
  </si>
  <si>
    <t>MASA STIL ROVERE</t>
  </si>
  <si>
    <t>CENTRALA PANASONIC KX TD1232</t>
  </si>
  <si>
    <t>MOBILA ROVERE(ADA)</t>
  </si>
  <si>
    <t>BIROU+CABINET LEAN</t>
  </si>
  <si>
    <t>MASA OVALA LEAN</t>
  </si>
  <si>
    <t>CORP HOMER</t>
  </si>
  <si>
    <t>BIBLIOTECA HOMER</t>
  </si>
  <si>
    <t>DULAP SPACE</t>
  </si>
  <si>
    <t>SCAUN PLEASE</t>
  </si>
  <si>
    <t>FAX CANON LASER L-400(CLUJ)</t>
  </si>
  <si>
    <t>COVOARE INFLUENCE(2 BUC)+VITALIZE(3 BUC)</t>
  </si>
  <si>
    <t>COVOARE FANTASIZE</t>
  </si>
  <si>
    <t>BIBLIOTECA ROVERE</t>
  </si>
  <si>
    <t>BUCATARIE ROVERE</t>
  </si>
  <si>
    <t>TOP LEMN MASIV H4CM</t>
  </si>
  <si>
    <t>BUCATARIE OYSTER</t>
  </si>
  <si>
    <t>CANAPEA ASTOR L246</t>
  </si>
  <si>
    <t>CANAPEA ASTOR L186</t>
  </si>
  <si>
    <t>BIROU CU 4 SERTARE</t>
  </si>
  <si>
    <t>BIBLIOTECA DOROTHEUM</t>
  </si>
  <si>
    <t>MASA +10 SCAUNE(BRUUN)</t>
  </si>
  <si>
    <t>VEIOZA+2 LAMPI(BRUUN)</t>
  </si>
  <si>
    <t>LUSTRA 8001 PH ARTICHOKE</t>
  </si>
  <si>
    <t>SEIF CU 4 RAFTURI</t>
  </si>
  <si>
    <t>SCAUN MANAGERIAL ESPRESSO</t>
  </si>
  <si>
    <t>PERDELE SI GALERII(ARCHITIME)</t>
  </si>
  <si>
    <t>MOBILIER BAIE NEOS(AVRAM)</t>
  </si>
  <si>
    <t>BATERIE DUS ACQUARIA(AVRAM)</t>
  </si>
  <si>
    <t>BATERIE DUS OKI(AVRAM)</t>
  </si>
  <si>
    <t>BATERIE LAVOAR ACQUARIA(AVRAM)</t>
  </si>
  <si>
    <t>VIDEOPROIECTOR OPTOMA EX612(AVRAM)</t>
  </si>
  <si>
    <t>APARAT FOTO CANON G12</t>
  </si>
  <si>
    <t>MOBILIER BIROU</t>
  </si>
  <si>
    <t>RERDELE SI GALERII(ASTRID)</t>
  </si>
  <si>
    <t>PERDELE</t>
  </si>
  <si>
    <t>RAFTURI(DEPOZIT OTTER)</t>
  </si>
  <si>
    <t>SISTEM AVERIZARE INCENDIU(OTTER)</t>
  </si>
  <si>
    <t>SISTEM SUPRAVEGHERE SI CONTROL ACCES(OTTER)</t>
  </si>
  <si>
    <t>COVOARE PVC(DEP.OTTER)</t>
  </si>
  <si>
    <t>PANOURI SI PRISME</t>
  </si>
  <si>
    <t>CABINA MODULARA 150/150</t>
  </si>
  <si>
    <t>CAMERA REFRIGERARE</t>
  </si>
  <si>
    <t>XT-2010I</t>
  </si>
  <si>
    <t>S-SEDIPLUS S2010 230V</t>
  </si>
  <si>
    <t>UPS-APC SMART 2010VA(SP.URG.FLOREASCA)</t>
  </si>
  <si>
    <t>Durata de amortizare</t>
  </si>
  <si>
    <t>PERIOADA</t>
  </si>
  <si>
    <t>Durata medie de amortizare</t>
  </si>
  <si>
    <t>Amenajari de natura imobilelor</t>
  </si>
  <si>
    <t>Vechime medie</t>
  </si>
  <si>
    <t>Grupa 2131</t>
  </si>
  <si>
    <t>Eroarea in mod clar nesemnificativa = 100,000 lei</t>
  </si>
  <si>
    <t>Prag de semnificatie = 2,000,000 lei</t>
  </si>
  <si>
    <t>Ian</t>
  </si>
  <si>
    <t>Febr</t>
  </si>
  <si>
    <t>Mart</t>
  </si>
  <si>
    <t>April</t>
  </si>
  <si>
    <t>Mai</t>
  </si>
  <si>
    <t>Iunie</t>
  </si>
  <si>
    <t>Iulie</t>
  </si>
  <si>
    <t>Aug</t>
  </si>
  <si>
    <t>Sept</t>
  </si>
  <si>
    <t>Oct</t>
  </si>
  <si>
    <t>Nov</t>
  </si>
  <si>
    <t>Dec</t>
  </si>
  <si>
    <t xml:space="preserve">641 Payroll </t>
  </si>
  <si>
    <t>No. of employees</t>
  </si>
  <si>
    <t>August</t>
  </si>
  <si>
    <t>Sal mediu</t>
  </si>
  <si>
    <t>Nr pers</t>
  </si>
  <si>
    <t>Gr1</t>
  </si>
  <si>
    <t>Gr2</t>
  </si>
  <si>
    <t>Gr3</t>
  </si>
  <si>
    <t>Aplicati proceduri analitice si efectuati teste de detaliu pentru testarea amortizarii si valorii contabile nete ale societatii AMC, care va pune la dispozitie un extras din registrul Mijloacelor fixe (Sheet Liniara)</t>
  </si>
  <si>
    <t>Aplicati proceduri analitice si efectuati teste de detaliu pentru testarea salariilor in cazul societatii AMC care va pune la dispozitie urmatoarele informatii (sheet salarii)</t>
  </si>
  <si>
    <t>a)</t>
  </si>
  <si>
    <t>b)</t>
  </si>
  <si>
    <t>EU</t>
  </si>
  <si>
    <t>Clientul</t>
  </si>
  <si>
    <t>Amortizare cumulata</t>
  </si>
  <si>
    <t>Client</t>
  </si>
  <si>
    <t>Amortizare cumulata estimata</t>
  </si>
  <si>
    <t>Declarat de client</t>
  </si>
  <si>
    <t>Diferente</t>
  </si>
  <si>
    <t>Diferente cumulat</t>
  </si>
  <si>
    <t>VECHIME</t>
  </si>
  <si>
    <t>An 2024</t>
  </si>
  <si>
    <t>Amortizare 2024</t>
  </si>
  <si>
    <t>Diferente Am 2024</t>
  </si>
  <si>
    <t>LUNI</t>
  </si>
  <si>
    <t>Amortizare estimata lunar</t>
  </si>
  <si>
    <t>Amortizare estimata annual</t>
  </si>
  <si>
    <t>Diferenta fata de SC</t>
  </si>
  <si>
    <t>Valoare contabila neta (de bilant) estimat</t>
  </si>
  <si>
    <t>VNC Declarata</t>
  </si>
  <si>
    <t>Sal mediu/om/ianuarie</t>
  </si>
  <si>
    <t>Estimez cheltuielile salariale lunare</t>
  </si>
  <si>
    <t>Diferenta estimat - client</t>
  </si>
  <si>
    <t>Diferenta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</si>
</sst>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7" formatCode="_-* #,##0_-;\-* #,##0_-;_-* &quot;-&quot;??_-;_-@_-"/>
  </numFmts>
  <fonts count="17" x14ac:knownFonts="1">
    <font>
      <sz val="11"/>
      <color theme="1"/>
      <name val="Calibri"/>
      <family val="2"/>
      <scheme val="minor"/>
    </font>
    <font>
      <b/>
      <sz val="11"/>
      <color theme="1"/>
      <name val="Calibri"/>
      <family val="2"/>
      <scheme val="minor"/>
    </font>
    <font>
      <sz val="10"/>
      <color indexed="8"/>
      <name val="Arial"/>
      <family val="2"/>
    </font>
    <font>
      <sz val="9"/>
      <color indexed="8"/>
      <name val="Arial"/>
      <family val="2"/>
    </font>
    <font>
      <b/>
      <sz val="10"/>
      <color indexed="8"/>
      <name val="Arial"/>
      <family val="2"/>
    </font>
    <font>
      <sz val="10"/>
      <color indexed="8"/>
      <name val="MS Sans Serif"/>
    </font>
    <font>
      <b/>
      <sz val="10"/>
      <color rgb="FFFF0000"/>
      <name val="Arial"/>
      <family val="2"/>
    </font>
    <font>
      <b/>
      <sz val="11"/>
      <color rgb="FFFF0000"/>
      <name val="Calibri"/>
      <family val="2"/>
      <scheme val="minor"/>
    </font>
    <font>
      <b/>
      <sz val="8"/>
      <color rgb="FF000000"/>
      <name val="Arial"/>
      <family val="2"/>
    </font>
    <font>
      <sz val="8"/>
      <color rgb="FF000000"/>
      <name val="Arial"/>
      <family val="2"/>
    </font>
    <font>
      <sz val="11"/>
      <color rgb="FF9C6500"/>
      <name val="Calibri"/>
      <family val="2"/>
      <scheme val="minor"/>
    </font>
    <font>
      <b/>
      <sz val="9"/>
      <color rgb="FF000000"/>
      <name val="Arial"/>
      <family val="2"/>
    </font>
    <font>
      <sz val="9"/>
      <color rgb="FF000000"/>
      <name val="Arial"/>
      <family val="2"/>
    </font>
    <font>
      <b/>
      <sz val="11"/>
      <color rgb="FF00B0F0"/>
      <name val="Calibri"/>
      <family val="2"/>
      <scheme val="minor"/>
    </font>
    <font>
      <b/>
      <sz val="11"/>
      <color rgb="FF00B050"/>
      <name val="Calibri"/>
      <family val="2"/>
      <scheme val="minor"/>
    </font>
    <font>
      <sz val="10"/>
      <name val="Arial"/>
      <family val="2"/>
    </font>
    <font>
      <sz val="11"/>
      <color theme="1"/>
      <name val="Calibri"/>
      <family val="2"/>
      <scheme val="minor"/>
    </font>
  </fonts>
  <fills count="3">
    <fill>
      <patternFill patternType="none"/>
    </fill>
    <fill>
      <patternFill patternType="gray125"/>
    </fill>
    <fill>
      <patternFill patternType="solid">
        <fgColor rgb="FFFFEB9C"/>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5" fillId="0" borderId="0"/>
    <xf numFmtId="0" fontId="10" fillId="2" borderId="0" applyNumberFormat="0" applyBorder="0" applyAlignment="0" applyProtection="0"/>
    <xf numFmtId="43" fontId="16" fillId="0" borderId="0" applyFont="0" applyFill="0" applyBorder="0" applyAlignment="0" applyProtection="0"/>
  </cellStyleXfs>
  <cellXfs count="89">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right"/>
    </xf>
    <xf numFmtId="0" fontId="4" fillId="0" borderId="0" xfId="0" applyFont="1" applyAlignment="1">
      <alignment horizontal="right"/>
    </xf>
    <xf numFmtId="0" fontId="2" fillId="0" borderId="1" xfId="0" applyFont="1" applyBorder="1"/>
    <xf numFmtId="0" fontId="2" fillId="0" borderId="2" xfId="0" applyFont="1" applyBorder="1" applyAlignment="1">
      <alignment horizontal="center"/>
    </xf>
    <xf numFmtId="0" fontId="2" fillId="0" borderId="2" xfId="0" applyFont="1" applyBorder="1"/>
    <xf numFmtId="0" fontId="2" fillId="0" borderId="2" xfId="0" applyFont="1" applyBorder="1" applyAlignment="1">
      <alignment horizontal="right"/>
    </xf>
    <xf numFmtId="0" fontId="2" fillId="0" borderId="3" xfId="0" applyFont="1" applyBorder="1" applyAlignment="1">
      <alignment horizontal="center"/>
    </xf>
    <xf numFmtId="0" fontId="2" fillId="0" borderId="4" xfId="0" applyFont="1" applyBorder="1"/>
    <xf numFmtId="0" fontId="3" fillId="0" borderId="5" xfId="0" applyFont="1" applyBorder="1" applyAlignment="1">
      <alignment horizontal="center"/>
    </xf>
    <xf numFmtId="0" fontId="2" fillId="0" borderId="5" xfId="0" applyFont="1" applyBorder="1"/>
    <xf numFmtId="0" fontId="2" fillId="0" borderId="5" xfId="0" applyFont="1" applyBorder="1" applyAlignment="1">
      <alignment horizontal="center"/>
    </xf>
    <xf numFmtId="0" fontId="2" fillId="0" borderId="5" xfId="0" applyFont="1" applyBorder="1" applyAlignment="1">
      <alignment horizontal="right"/>
    </xf>
    <xf numFmtId="0" fontId="2" fillId="0" borderId="6" xfId="0" applyFont="1" applyBorder="1" applyAlignment="1">
      <alignment horizontal="center"/>
    </xf>
    <xf numFmtId="0" fontId="2" fillId="0" borderId="7" xfId="0" applyFont="1" applyBorder="1"/>
    <xf numFmtId="0" fontId="3" fillId="0" borderId="7" xfId="0" applyFont="1" applyBorder="1" applyAlignment="1">
      <alignment horizontal="left"/>
    </xf>
    <xf numFmtId="4" fontId="2" fillId="0" borderId="7" xfId="0" applyNumberFormat="1" applyFont="1" applyBorder="1"/>
    <xf numFmtId="15" fontId="2" fillId="0" borderId="7" xfId="0" applyNumberFormat="1" applyFont="1" applyBorder="1" applyAlignment="1">
      <alignment horizontal="right"/>
    </xf>
    <xf numFmtId="0" fontId="2" fillId="0" borderId="7" xfId="0" applyFont="1" applyBorder="1" applyAlignment="1">
      <alignment horizontal="right"/>
    </xf>
    <xf numFmtId="4" fontId="2" fillId="0" borderId="7" xfId="0" applyNumberFormat="1" applyFont="1" applyBorder="1" applyAlignment="1">
      <alignment horizontal="right"/>
    </xf>
    <xf numFmtId="0" fontId="2" fillId="0" borderId="8" xfId="0" applyFont="1" applyBorder="1"/>
    <xf numFmtId="0" fontId="3" fillId="0" borderId="8" xfId="0" applyFont="1" applyBorder="1" applyAlignment="1">
      <alignment horizontal="left"/>
    </xf>
    <xf numFmtId="4" fontId="2" fillId="0" borderId="8" xfId="0" applyNumberFormat="1" applyFont="1" applyBorder="1"/>
    <xf numFmtId="0" fontId="2" fillId="0" borderId="8" xfId="0" applyFont="1" applyBorder="1" applyAlignment="1">
      <alignment horizontal="right"/>
    </xf>
    <xf numFmtId="4" fontId="2" fillId="0" borderId="8" xfId="0" applyNumberFormat="1" applyFont="1" applyBorder="1" applyAlignment="1">
      <alignment horizontal="right"/>
    </xf>
    <xf numFmtId="4" fontId="2" fillId="0" borderId="8" xfId="1" applyNumberFormat="1" applyFont="1" applyBorder="1" applyAlignment="1">
      <alignment horizontal="right"/>
    </xf>
    <xf numFmtId="0" fontId="2" fillId="0" borderId="8" xfId="1" applyFont="1" applyBorder="1" applyAlignment="1">
      <alignment horizontal="right"/>
    </xf>
    <xf numFmtId="0" fontId="3" fillId="0" borderId="8" xfId="1" applyFont="1" applyBorder="1" applyAlignment="1">
      <alignment horizontal="left"/>
    </xf>
    <xf numFmtId="0" fontId="2" fillId="0" borderId="0" xfId="1" applyFont="1" applyAlignment="1">
      <alignment horizontal="right"/>
    </xf>
    <xf numFmtId="0" fontId="3" fillId="0" borderId="0" xfId="1" applyFont="1"/>
    <xf numFmtId="4" fontId="2" fillId="0" borderId="0" xfId="1" applyNumberFormat="1" applyFont="1" applyAlignment="1">
      <alignment horizontal="right"/>
    </xf>
    <xf numFmtId="0" fontId="2" fillId="0" borderId="0" xfId="1" applyFont="1"/>
    <xf numFmtId="4" fontId="2" fillId="0" borderId="0" xfId="1" applyNumberFormat="1" applyFont="1"/>
    <xf numFmtId="17" fontId="2" fillId="0" borderId="8" xfId="1" applyNumberFormat="1" applyFont="1" applyBorder="1" applyAlignment="1">
      <alignment horizontal="right"/>
    </xf>
    <xf numFmtId="2" fontId="0" fillId="0" borderId="0" xfId="0" applyNumberFormat="1"/>
    <xf numFmtId="4" fontId="0" fillId="0" borderId="0" xfId="0" applyNumberFormat="1"/>
    <xf numFmtId="0" fontId="6" fillId="0" borderId="8" xfId="0" applyFont="1" applyBorder="1" applyAlignment="1">
      <alignment horizontal="right"/>
    </xf>
    <xf numFmtId="0" fontId="6" fillId="0" borderId="8" xfId="0" applyFont="1" applyBorder="1" applyAlignment="1">
      <alignment horizontal="left"/>
    </xf>
    <xf numFmtId="4" fontId="6" fillId="0" borderId="8" xfId="0" applyNumberFormat="1" applyFont="1" applyBorder="1"/>
    <xf numFmtId="4" fontId="6" fillId="0" borderId="8" xfId="0" applyNumberFormat="1" applyFont="1" applyBorder="1" applyAlignment="1">
      <alignment horizontal="right"/>
    </xf>
    <xf numFmtId="0" fontId="7" fillId="0" borderId="0" xfId="0" applyFont="1"/>
    <xf numFmtId="0" fontId="6" fillId="0" borderId="8" xfId="1" applyFont="1" applyBorder="1" applyAlignment="1">
      <alignment horizontal="right"/>
    </xf>
    <xf numFmtId="0" fontId="6" fillId="0" borderId="8" xfId="1" applyFont="1" applyBorder="1" applyAlignment="1">
      <alignment horizontal="left"/>
    </xf>
    <xf numFmtId="4" fontId="6" fillId="0" borderId="8" xfId="1" applyNumberFormat="1" applyFont="1" applyBorder="1" applyAlignment="1">
      <alignment horizontal="right"/>
    </xf>
    <xf numFmtId="0" fontId="6" fillId="0" borderId="8" xfId="1" applyFont="1" applyBorder="1"/>
    <xf numFmtId="17" fontId="2" fillId="0" borderId="0" xfId="1" applyNumberFormat="1" applyFont="1" applyAlignment="1">
      <alignment horizontal="right"/>
    </xf>
    <xf numFmtId="2" fontId="1" fillId="0" borderId="0" xfId="0" applyNumberFormat="1" applyFont="1" applyAlignment="1">
      <alignment wrapText="1"/>
    </xf>
    <xf numFmtId="0" fontId="0" fillId="0" borderId="0" xfId="0" applyAlignment="1">
      <alignment vertical="center"/>
    </xf>
    <xf numFmtId="0" fontId="0" fillId="0" borderId="9" xfId="0" applyBorder="1"/>
    <xf numFmtId="0" fontId="8" fillId="0" borderId="10" xfId="0" applyFont="1" applyBorder="1" applyAlignment="1">
      <alignment vertical="center"/>
    </xf>
    <xf numFmtId="0" fontId="9" fillId="0" borderId="11" xfId="0" applyFont="1" applyBorder="1" applyAlignment="1">
      <alignment vertical="center"/>
    </xf>
    <xf numFmtId="3" fontId="9" fillId="0" borderId="12" xfId="0" applyNumberFormat="1" applyFont="1" applyBorder="1" applyAlignment="1">
      <alignment horizontal="right" vertical="center"/>
    </xf>
    <xf numFmtId="0" fontId="9" fillId="0" borderId="12" xfId="0" applyFont="1" applyBorder="1" applyAlignment="1">
      <alignment horizontal="right" vertical="center"/>
    </xf>
    <xf numFmtId="0" fontId="0" fillId="0" borderId="12" xfId="0" applyBorder="1"/>
    <xf numFmtId="0" fontId="0" fillId="0" borderId="0" xfId="0" applyAlignment="1">
      <alignment wrapText="1"/>
    </xf>
    <xf numFmtId="0" fontId="0" fillId="0" borderId="11" xfId="0" applyBorder="1"/>
    <xf numFmtId="0" fontId="0" fillId="0" borderId="10" xfId="0" applyBorder="1"/>
    <xf numFmtId="0" fontId="11" fillId="0" borderId="10"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horizontal="right" vertical="center"/>
    </xf>
    <xf numFmtId="0" fontId="0" fillId="0" borderId="0" xfId="0" quotePrefix="1"/>
    <xf numFmtId="0" fontId="13" fillId="0" borderId="0" xfId="0" applyFont="1"/>
    <xf numFmtId="0" fontId="14" fillId="0" borderId="0" xfId="0" applyFont="1"/>
    <xf numFmtId="4" fontId="0" fillId="0" borderId="0" xfId="0" applyNumberFormat="1" applyAlignment="1">
      <alignment wrapText="1"/>
    </xf>
    <xf numFmtId="4" fontId="7" fillId="0" borderId="0" xfId="0" applyNumberFormat="1" applyFont="1"/>
    <xf numFmtId="3" fontId="0" fillId="0" borderId="0" xfId="0" applyNumberFormat="1"/>
    <xf numFmtId="0" fontId="15" fillId="0" borderId="8" xfId="0" applyFont="1" applyBorder="1" applyAlignment="1">
      <alignment horizontal="right"/>
    </xf>
    <xf numFmtId="0" fontId="15" fillId="0" borderId="8" xfId="0" applyFont="1" applyBorder="1" applyAlignment="1">
      <alignment horizontal="left"/>
    </xf>
    <xf numFmtId="4" fontId="15" fillId="0" borderId="8" xfId="0" applyNumberFormat="1" applyFont="1" applyBorder="1"/>
    <xf numFmtId="4" fontId="15" fillId="0" borderId="8" xfId="0" applyNumberFormat="1" applyFont="1" applyBorder="1" applyAlignment="1">
      <alignment horizontal="right"/>
    </xf>
    <xf numFmtId="0" fontId="15" fillId="0" borderId="8" xfId="1" applyFont="1" applyBorder="1" applyAlignment="1">
      <alignment horizontal="right"/>
    </xf>
    <xf numFmtId="0" fontId="15" fillId="0" borderId="8" xfId="1" applyFont="1" applyBorder="1" applyAlignment="1">
      <alignment horizontal="left"/>
    </xf>
    <xf numFmtId="4" fontId="15" fillId="0" borderId="8" xfId="1" applyNumberFormat="1" applyFont="1" applyBorder="1" applyAlignment="1">
      <alignment horizontal="right"/>
    </xf>
    <xf numFmtId="0" fontId="15" fillId="0" borderId="8" xfId="1" applyFont="1" applyBorder="1"/>
    <xf numFmtId="0" fontId="2" fillId="0" borderId="13" xfId="0" applyFont="1" applyBorder="1"/>
    <xf numFmtId="0" fontId="3"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4" xfId="0" applyFont="1" applyBorder="1" applyAlignment="1">
      <alignment horizontal="right"/>
    </xf>
    <xf numFmtId="0" fontId="2" fillId="0" borderId="15" xfId="0" applyFont="1" applyBorder="1" applyAlignment="1">
      <alignment horizontal="center"/>
    </xf>
    <xf numFmtId="0" fontId="2" fillId="0" borderId="0" xfId="0" applyFont="1" applyFill="1" applyBorder="1" applyAlignment="1">
      <alignment horizontal="center" wrapText="1"/>
    </xf>
    <xf numFmtId="167" fontId="0" fillId="0" borderId="0" xfId="3" applyNumberFormat="1" applyFont="1"/>
    <xf numFmtId="43" fontId="0" fillId="0" borderId="0" xfId="0" applyNumberFormat="1"/>
    <xf numFmtId="43" fontId="1" fillId="0" borderId="0" xfId="0" applyNumberFormat="1" applyFont="1"/>
    <xf numFmtId="3" fontId="1" fillId="0" borderId="0" xfId="0" applyNumberFormat="1" applyFont="1"/>
  </cellXfs>
  <cellStyles count="4">
    <cellStyle name="Comma" xfId="3" builtinId="3"/>
    <cellStyle name="Neutral 2" xfId="2" xr:uid="{76BA0D50-FC91-4A98-874E-C3272D00DA20}"/>
    <cellStyle name="Normal" xfId="0" builtinId="0"/>
    <cellStyle name="Normal 2" xfId="1" xr:uid="{0449CA19-1593-4B34-AE64-DDC9CC04C7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FFA0-E900-4384-8A11-012E09B67A3E}">
  <dimension ref="A3:S50"/>
  <sheetViews>
    <sheetView tabSelected="1" topLeftCell="A36" zoomScaleNormal="100" workbookViewId="0">
      <selection activeCell="O48" sqref="O48"/>
    </sheetView>
  </sheetViews>
  <sheetFormatPr defaultRowHeight="14.4" x14ac:dyDescent="0.3"/>
  <cols>
    <col min="2" max="2" width="23.33203125" customWidth="1"/>
    <col min="3" max="3" width="12.77734375" bestFit="1" customWidth="1"/>
    <col min="4" max="5" width="18.44140625" customWidth="1"/>
    <col min="7" max="7" width="14" customWidth="1"/>
    <col min="8" max="8" width="10.77734375" customWidth="1"/>
    <col min="9" max="9" width="15.5546875" customWidth="1"/>
    <col min="10" max="10" width="12.109375" customWidth="1"/>
    <col min="11" max="11" width="13.33203125" customWidth="1"/>
    <col min="13" max="13" width="10.33203125" customWidth="1"/>
    <col min="14" max="14" width="12.77734375" bestFit="1" customWidth="1"/>
    <col min="15" max="15" width="11.77734375" customWidth="1"/>
    <col min="17" max="17" width="12" customWidth="1"/>
    <col min="18" max="18" width="10" bestFit="1" customWidth="1"/>
    <col min="19" max="19" width="11.77734375" customWidth="1"/>
  </cols>
  <sheetData>
    <row r="3" spans="1:19" x14ac:dyDescent="0.3">
      <c r="B3">
        <v>1</v>
      </c>
      <c r="D3" s="1" t="s">
        <v>286</v>
      </c>
    </row>
    <row r="5" spans="1:19" ht="28.8" x14ac:dyDescent="0.3">
      <c r="D5" s="57" t="s">
        <v>260</v>
      </c>
      <c r="E5" s="57" t="s">
        <v>262</v>
      </c>
    </row>
    <row r="7" spans="1:19" x14ac:dyDescent="0.3">
      <c r="B7" t="s">
        <v>264</v>
      </c>
    </row>
    <row r="8" spans="1:19" x14ac:dyDescent="0.3">
      <c r="B8" t="s">
        <v>265</v>
      </c>
    </row>
    <row r="13" spans="1:19" ht="15" thickBot="1" x14ac:dyDescent="0.35"/>
    <row r="14" spans="1:19" x14ac:dyDescent="0.3">
      <c r="A14" s="6" t="s">
        <v>0</v>
      </c>
      <c r="B14" s="7" t="s">
        <v>1</v>
      </c>
      <c r="C14" s="8" t="s">
        <v>2</v>
      </c>
      <c r="D14" s="7" t="s">
        <v>3</v>
      </c>
      <c r="E14" s="9" t="s">
        <v>4</v>
      </c>
      <c r="F14" s="9" t="s">
        <v>298</v>
      </c>
      <c r="G14" s="7" t="s">
        <v>259</v>
      </c>
      <c r="H14" s="7" t="s">
        <v>5</v>
      </c>
      <c r="I14" s="7" t="s">
        <v>6</v>
      </c>
      <c r="J14" s="7" t="s">
        <v>6</v>
      </c>
      <c r="K14" s="10" t="s">
        <v>7</v>
      </c>
    </row>
    <row r="15" spans="1:19" ht="67.2" thickBot="1" x14ac:dyDescent="0.35">
      <c r="A15" s="11"/>
      <c r="B15" s="12"/>
      <c r="C15" s="13" t="s">
        <v>8</v>
      </c>
      <c r="D15" s="14" t="s">
        <v>9</v>
      </c>
      <c r="E15" s="15" t="s">
        <v>10</v>
      </c>
      <c r="F15" s="15"/>
      <c r="G15" s="14" t="s">
        <v>6</v>
      </c>
      <c r="H15" s="14" t="s">
        <v>11</v>
      </c>
      <c r="I15" s="14" t="s">
        <v>12</v>
      </c>
      <c r="J15" s="14" t="s">
        <v>299</v>
      </c>
      <c r="K15" s="16" t="s">
        <v>13</v>
      </c>
      <c r="M15" s="84" t="s">
        <v>303</v>
      </c>
      <c r="N15" s="84" t="s">
        <v>304</v>
      </c>
      <c r="O15" s="84" t="s">
        <v>305</v>
      </c>
      <c r="Q15" s="84" t="s">
        <v>306</v>
      </c>
      <c r="R15" s="84" t="s">
        <v>307</v>
      </c>
      <c r="S15" s="84" t="s">
        <v>305</v>
      </c>
    </row>
    <row r="16" spans="1:19" x14ac:dyDescent="0.3">
      <c r="A16" s="78"/>
      <c r="B16" s="79"/>
      <c r="C16" s="80"/>
      <c r="D16" s="81"/>
      <c r="E16" s="82"/>
      <c r="F16" s="81" t="s">
        <v>302</v>
      </c>
      <c r="G16" s="81" t="s">
        <v>302</v>
      </c>
      <c r="H16" s="81"/>
      <c r="I16" s="81"/>
      <c r="J16" s="81"/>
      <c r="K16" s="83"/>
    </row>
    <row r="17" spans="1:19" x14ac:dyDescent="0.3">
      <c r="A17" s="70">
        <v>212</v>
      </c>
      <c r="B17" s="71" t="s">
        <v>25</v>
      </c>
      <c r="C17" s="72">
        <v>812060</v>
      </c>
      <c r="D17" s="72"/>
      <c r="E17" s="70"/>
      <c r="F17" s="73">
        <v>12.363636363636363</v>
      </c>
      <c r="G17" s="73">
        <v>255.90909090909091</v>
      </c>
      <c r="H17" s="73">
        <v>4568</v>
      </c>
      <c r="I17" s="73">
        <v>62117</v>
      </c>
      <c r="J17" s="73">
        <v>54816</v>
      </c>
      <c r="K17" s="73">
        <v>749943</v>
      </c>
      <c r="M17" s="85">
        <f>C17/G17</f>
        <v>3173.2362344582593</v>
      </c>
      <c r="N17" s="85">
        <f>M17*12</f>
        <v>38078.83481349911</v>
      </c>
      <c r="O17" s="86">
        <f>J17-N17</f>
        <v>16737.16518650089</v>
      </c>
      <c r="Q17" s="86">
        <f>C17-M17*F17</f>
        <v>772827.26110124332</v>
      </c>
      <c r="R17" s="38">
        <f>K17</f>
        <v>749943</v>
      </c>
      <c r="S17" s="86">
        <f>Q17-R17</f>
        <v>22884.261101243319</v>
      </c>
    </row>
    <row r="18" spans="1:19" x14ac:dyDescent="0.3">
      <c r="A18" s="70">
        <v>2131</v>
      </c>
      <c r="B18" s="71" t="s">
        <v>25</v>
      </c>
      <c r="C18" s="72">
        <v>4661759</v>
      </c>
      <c r="D18" s="72"/>
      <c r="E18" s="70"/>
      <c r="F18" s="73">
        <v>36</v>
      </c>
      <c r="G18" s="73">
        <v>38.865671641791046</v>
      </c>
      <c r="H18" s="73">
        <v>71029</v>
      </c>
      <c r="I18" s="73">
        <v>4231345</v>
      </c>
      <c r="J18" s="73">
        <v>852348</v>
      </c>
      <c r="K18" s="73">
        <v>430414</v>
      </c>
      <c r="M18" s="85">
        <f t="shared" ref="M18:M26" si="0">C18/G18</f>
        <v>119945.41205837173</v>
      </c>
      <c r="N18" s="85">
        <f t="shared" ref="N18:N26" si="1">M18*12</f>
        <v>1439344.9447004609</v>
      </c>
      <c r="O18" s="86">
        <f t="shared" ref="O18:O26" si="2">J18-N18</f>
        <v>-586996.94470046088</v>
      </c>
      <c r="Q18" s="86">
        <f t="shared" ref="Q18:Q26" si="3">C18-M18*F18</f>
        <v>343724.16589861736</v>
      </c>
      <c r="R18" s="38">
        <f t="shared" ref="R18:R26" si="4">K18</f>
        <v>430414</v>
      </c>
      <c r="S18" s="86">
        <f t="shared" ref="S18:S26" si="5">Q18-R18</f>
        <v>-86689.834101382643</v>
      </c>
    </row>
    <row r="19" spans="1:19" x14ac:dyDescent="0.3">
      <c r="A19" s="70">
        <v>2133</v>
      </c>
      <c r="B19" s="71" t="s">
        <v>25</v>
      </c>
      <c r="C19" s="72">
        <v>81789</v>
      </c>
      <c r="D19" s="72"/>
      <c r="E19" s="70"/>
      <c r="F19" s="73">
        <v>116</v>
      </c>
      <c r="G19" s="73">
        <v>116</v>
      </c>
      <c r="H19" s="73">
        <v>0</v>
      </c>
      <c r="I19" s="73">
        <v>81789</v>
      </c>
      <c r="J19" s="73">
        <v>0</v>
      </c>
      <c r="K19" s="73">
        <v>0</v>
      </c>
      <c r="M19" s="85">
        <f t="shared" si="0"/>
        <v>705.07758620689651</v>
      </c>
      <c r="N19" s="85">
        <f t="shared" si="1"/>
        <v>8460.9310344827572</v>
      </c>
      <c r="O19" s="86">
        <f t="shared" si="2"/>
        <v>-8460.9310344827572</v>
      </c>
      <c r="Q19" s="86">
        <f t="shared" si="3"/>
        <v>0</v>
      </c>
      <c r="R19" s="38">
        <f t="shared" si="4"/>
        <v>0</v>
      </c>
      <c r="S19" s="86">
        <f t="shared" si="5"/>
        <v>0</v>
      </c>
    </row>
    <row r="20" spans="1:19" x14ac:dyDescent="0.3">
      <c r="A20" s="70">
        <v>214</v>
      </c>
      <c r="B20" s="71" t="s">
        <v>25</v>
      </c>
      <c r="C20" s="72">
        <v>39366</v>
      </c>
      <c r="D20" s="72"/>
      <c r="E20" s="70"/>
      <c r="F20" s="73">
        <v>68.5</v>
      </c>
      <c r="G20" s="73">
        <v>68.5</v>
      </c>
      <c r="H20" s="73">
        <v>0</v>
      </c>
      <c r="I20" s="73">
        <v>39366</v>
      </c>
      <c r="J20" s="73">
        <v>0</v>
      </c>
      <c r="K20" s="73">
        <v>0</v>
      </c>
      <c r="M20" s="85">
        <f t="shared" si="0"/>
        <v>574.68613138686135</v>
      </c>
      <c r="N20" s="85">
        <f t="shared" si="1"/>
        <v>6896.2335766423366</v>
      </c>
      <c r="O20" s="86">
        <f t="shared" si="2"/>
        <v>-6896.2335766423366</v>
      </c>
      <c r="Q20" s="86">
        <f t="shared" si="3"/>
        <v>0</v>
      </c>
      <c r="R20" s="38">
        <f t="shared" si="4"/>
        <v>0</v>
      </c>
      <c r="S20" s="86">
        <f t="shared" si="5"/>
        <v>0</v>
      </c>
    </row>
    <row r="21" spans="1:19" x14ac:dyDescent="0.3">
      <c r="A21" s="70">
        <v>205</v>
      </c>
      <c r="B21" s="71" t="s">
        <v>25</v>
      </c>
      <c r="C21" s="72">
        <v>238866</v>
      </c>
      <c r="D21" s="72"/>
      <c r="E21" s="70"/>
      <c r="F21" s="73">
        <v>31</v>
      </c>
      <c r="G21" s="73">
        <v>33.6</v>
      </c>
      <c r="H21" s="73">
        <v>3954</v>
      </c>
      <c r="I21" s="73">
        <v>185808</v>
      </c>
      <c r="J21" s="73">
        <v>47448</v>
      </c>
      <c r="K21" s="73">
        <v>53058</v>
      </c>
      <c r="M21" s="85">
        <f t="shared" si="0"/>
        <v>7109.1071428571422</v>
      </c>
      <c r="N21" s="85">
        <f t="shared" si="1"/>
        <v>85309.28571428571</v>
      </c>
      <c r="O21" s="86">
        <f t="shared" si="2"/>
        <v>-37861.28571428571</v>
      </c>
      <c r="Q21" s="86">
        <f t="shared" si="3"/>
        <v>18483.67857142858</v>
      </c>
      <c r="R21" s="38">
        <f t="shared" si="4"/>
        <v>53058</v>
      </c>
      <c r="S21" s="86">
        <f t="shared" si="5"/>
        <v>-34574.32142857142</v>
      </c>
    </row>
    <row r="22" spans="1:19" x14ac:dyDescent="0.3">
      <c r="A22" s="70">
        <v>208</v>
      </c>
      <c r="B22" s="71" t="s">
        <v>25</v>
      </c>
      <c r="C22" s="72">
        <v>28080</v>
      </c>
      <c r="D22" s="72"/>
      <c r="E22" s="70"/>
      <c r="F22" s="73">
        <v>11.333333333333334</v>
      </c>
      <c r="G22" s="73">
        <v>12</v>
      </c>
      <c r="H22" s="73">
        <v>2346</v>
      </c>
      <c r="I22" s="73">
        <v>25891</v>
      </c>
      <c r="J22" s="73">
        <v>28152</v>
      </c>
      <c r="K22" s="73">
        <v>2189</v>
      </c>
      <c r="M22" s="85">
        <f t="shared" si="0"/>
        <v>2340</v>
      </c>
      <c r="N22" s="85">
        <f t="shared" si="1"/>
        <v>28080</v>
      </c>
      <c r="O22" s="86">
        <f t="shared" si="2"/>
        <v>72</v>
      </c>
      <c r="Q22" s="86">
        <f t="shared" si="3"/>
        <v>1560</v>
      </c>
      <c r="R22" s="38">
        <f t="shared" si="4"/>
        <v>2189</v>
      </c>
      <c r="S22" s="86">
        <f t="shared" si="5"/>
        <v>-629</v>
      </c>
    </row>
    <row r="23" spans="1:19" x14ac:dyDescent="0.3">
      <c r="A23" s="74">
        <v>2133</v>
      </c>
      <c r="B23" s="75" t="s">
        <v>25</v>
      </c>
      <c r="C23" s="76">
        <v>2583883</v>
      </c>
      <c r="D23" s="76"/>
      <c r="E23" s="77"/>
      <c r="F23" s="73">
        <v>60.434782608695649</v>
      </c>
      <c r="G23" s="73">
        <v>74.260869565217391</v>
      </c>
      <c r="H23" s="76">
        <v>23923</v>
      </c>
      <c r="I23" s="76">
        <v>1998467</v>
      </c>
      <c r="J23" s="76">
        <v>287076</v>
      </c>
      <c r="K23" s="76">
        <v>585416</v>
      </c>
      <c r="M23" s="85">
        <f t="shared" si="0"/>
        <v>34794.677400468383</v>
      </c>
      <c r="N23" s="85">
        <f t="shared" si="1"/>
        <v>417536.1288056206</v>
      </c>
      <c r="O23" s="86">
        <f t="shared" si="2"/>
        <v>-130460.1288056206</v>
      </c>
      <c r="Q23" s="86">
        <f t="shared" si="3"/>
        <v>481074.23536299774</v>
      </c>
      <c r="R23" s="38">
        <f t="shared" si="4"/>
        <v>585416</v>
      </c>
      <c r="S23" s="86">
        <f t="shared" si="5"/>
        <v>-104341.76463700226</v>
      </c>
    </row>
    <row r="24" spans="1:19" x14ac:dyDescent="0.3">
      <c r="A24" s="74">
        <v>2132</v>
      </c>
      <c r="B24" s="75" t="s">
        <v>25</v>
      </c>
      <c r="C24" s="76">
        <v>369715</v>
      </c>
      <c r="D24" s="76"/>
      <c r="E24" s="77"/>
      <c r="F24" s="73">
        <v>32.764705882352942</v>
      </c>
      <c r="G24" s="73">
        <v>42.588235294117645</v>
      </c>
      <c r="H24" s="76">
        <v>5175</v>
      </c>
      <c r="I24" s="76">
        <v>278886</v>
      </c>
      <c r="J24" s="76">
        <v>62100</v>
      </c>
      <c r="K24" s="76">
        <v>90829</v>
      </c>
      <c r="M24" s="85">
        <f t="shared" si="0"/>
        <v>8681.1533149171282</v>
      </c>
      <c r="N24" s="85">
        <f t="shared" si="1"/>
        <v>104173.83977900553</v>
      </c>
      <c r="O24" s="86">
        <f t="shared" si="2"/>
        <v>-42073.839779005531</v>
      </c>
      <c r="Q24" s="86">
        <f t="shared" si="3"/>
        <v>85279.56491712702</v>
      </c>
      <c r="R24" s="38">
        <f t="shared" si="4"/>
        <v>90829</v>
      </c>
      <c r="S24" s="86">
        <f t="shared" si="5"/>
        <v>-5549.4350828729803</v>
      </c>
    </row>
    <row r="25" spans="1:19" x14ac:dyDescent="0.3">
      <c r="A25" s="74">
        <v>214</v>
      </c>
      <c r="B25" s="75" t="s">
        <v>25</v>
      </c>
      <c r="C25" s="76">
        <v>930851</v>
      </c>
      <c r="D25" s="76"/>
      <c r="E25" s="77"/>
      <c r="F25" s="73">
        <v>49.96</v>
      </c>
      <c r="G25" s="73">
        <v>69.84</v>
      </c>
      <c r="H25" s="76">
        <v>15437</v>
      </c>
      <c r="I25" s="76">
        <v>533348</v>
      </c>
      <c r="J25" s="76">
        <v>185244</v>
      </c>
      <c r="K25" s="76">
        <v>397513</v>
      </c>
      <c r="M25" s="85">
        <f t="shared" si="0"/>
        <v>13328.336197021763</v>
      </c>
      <c r="N25" s="85">
        <f t="shared" si="1"/>
        <v>159940.03436426114</v>
      </c>
      <c r="O25" s="86">
        <f t="shared" si="2"/>
        <v>25303.965635738859</v>
      </c>
      <c r="Q25" s="86">
        <f t="shared" si="3"/>
        <v>264967.32359679276</v>
      </c>
      <c r="R25" s="38">
        <f t="shared" si="4"/>
        <v>397513</v>
      </c>
      <c r="S25" s="86">
        <f t="shared" si="5"/>
        <v>-132545.67640320724</v>
      </c>
    </row>
    <row r="26" spans="1:19" x14ac:dyDescent="0.3">
      <c r="A26" s="74">
        <v>212</v>
      </c>
      <c r="B26" s="75" t="s">
        <v>25</v>
      </c>
      <c r="C26" s="76">
        <v>36807</v>
      </c>
      <c r="D26" s="76"/>
      <c r="E26" s="77"/>
      <c r="F26" s="73">
        <v>60.5</v>
      </c>
      <c r="G26" s="73">
        <v>134.5</v>
      </c>
      <c r="H26" s="76">
        <v>261</v>
      </c>
      <c r="I26" s="76">
        <v>14599</v>
      </c>
      <c r="J26" s="76">
        <v>3132</v>
      </c>
      <c r="K26" s="76">
        <v>22208</v>
      </c>
      <c r="M26" s="85">
        <f t="shared" si="0"/>
        <v>273.65799256505574</v>
      </c>
      <c r="N26" s="85">
        <f t="shared" si="1"/>
        <v>3283.8959107806686</v>
      </c>
      <c r="O26" s="86">
        <f t="shared" si="2"/>
        <v>-151.8959107806686</v>
      </c>
      <c r="Q26" s="86">
        <f t="shared" si="3"/>
        <v>20250.691449814127</v>
      </c>
      <c r="R26" s="38">
        <f t="shared" si="4"/>
        <v>22208</v>
      </c>
      <c r="S26" s="86">
        <f t="shared" si="5"/>
        <v>-1957.3085501858732</v>
      </c>
    </row>
    <row r="27" spans="1:19" x14ac:dyDescent="0.3">
      <c r="O27" s="87">
        <f>SUM(O17:O26)</f>
        <v>-770788.12869903864</v>
      </c>
      <c r="S27" s="87">
        <f>SUM(S17:S26)</f>
        <v>-343403.07910197909</v>
      </c>
    </row>
    <row r="31" spans="1:19" x14ac:dyDescent="0.3">
      <c r="B31">
        <v>2</v>
      </c>
      <c r="D31" s="1" t="s">
        <v>287</v>
      </c>
    </row>
    <row r="34" spans="2:15" ht="15" thickBot="1" x14ac:dyDescent="0.35"/>
    <row r="35" spans="2:15" ht="15" thickBot="1" x14ac:dyDescent="0.35">
      <c r="B35" s="51"/>
      <c r="C35" s="52" t="s">
        <v>266</v>
      </c>
      <c r="D35" s="52" t="s">
        <v>267</v>
      </c>
      <c r="E35" s="52" t="s">
        <v>268</v>
      </c>
      <c r="F35" s="52" t="s">
        <v>269</v>
      </c>
      <c r="G35" s="52" t="s">
        <v>270</v>
      </c>
      <c r="H35" s="52" t="s">
        <v>271</v>
      </c>
      <c r="I35" s="52" t="s">
        <v>272</v>
      </c>
      <c r="J35" s="52" t="s">
        <v>273</v>
      </c>
      <c r="K35" s="52" t="s">
        <v>274</v>
      </c>
      <c r="L35" s="52" t="s">
        <v>275</v>
      </c>
      <c r="M35" s="52" t="s">
        <v>276</v>
      </c>
      <c r="N35" s="52" t="s">
        <v>277</v>
      </c>
    </row>
    <row r="36" spans="2:15" ht="15" thickBot="1" x14ac:dyDescent="0.35">
      <c r="B36" s="53" t="s">
        <v>278</v>
      </c>
      <c r="C36" s="54">
        <v>568199.49999999988</v>
      </c>
      <c r="D36" s="54">
        <v>583153.19999999995</v>
      </c>
      <c r="E36" s="54">
        <v>575897.59999999998</v>
      </c>
      <c r="F36" s="54">
        <v>560551.89999999991</v>
      </c>
      <c r="G36" s="54">
        <v>550368</v>
      </c>
      <c r="H36" s="54">
        <v>553821.80000000005</v>
      </c>
      <c r="I36" s="54">
        <v>555447.5</v>
      </c>
      <c r="J36" s="54">
        <v>553401.89999999991</v>
      </c>
      <c r="K36" s="54">
        <v>534220.80000000005</v>
      </c>
      <c r="L36" s="54">
        <v>522743.4</v>
      </c>
      <c r="M36" s="54">
        <v>567933.6</v>
      </c>
      <c r="N36" s="54">
        <v>564950.80000000005</v>
      </c>
    </row>
    <row r="37" spans="2:15" ht="15" thickBot="1" x14ac:dyDescent="0.35">
      <c r="B37" s="53" t="s">
        <v>279</v>
      </c>
      <c r="C37" s="55">
        <v>118</v>
      </c>
      <c r="D37" s="55">
        <v>119</v>
      </c>
      <c r="E37" s="55">
        <v>117</v>
      </c>
      <c r="F37" s="55">
        <v>114</v>
      </c>
      <c r="G37" s="55">
        <v>113</v>
      </c>
      <c r="H37" s="55">
        <v>112</v>
      </c>
      <c r="I37" s="55">
        <v>112</v>
      </c>
      <c r="J37" s="55">
        <v>112</v>
      </c>
      <c r="K37" s="55">
        <v>106</v>
      </c>
      <c r="L37" s="55">
        <v>106</v>
      </c>
      <c r="M37" s="55">
        <v>117</v>
      </c>
      <c r="N37" s="55">
        <v>116</v>
      </c>
    </row>
    <row r="40" spans="2:15" x14ac:dyDescent="0.3">
      <c r="B40" s="1" t="s">
        <v>308</v>
      </c>
      <c r="C40">
        <f>C36/C37</f>
        <v>4815.2499999999991</v>
      </c>
    </row>
    <row r="42" spans="2:15" x14ac:dyDescent="0.3">
      <c r="B42" t="s">
        <v>309</v>
      </c>
    </row>
    <row r="43" spans="2:15" ht="15" thickBot="1" x14ac:dyDescent="0.35"/>
    <row r="44" spans="2:15" ht="15" thickBot="1" x14ac:dyDescent="0.35">
      <c r="B44" s="51"/>
      <c r="C44" s="52" t="s">
        <v>266</v>
      </c>
      <c r="D44" s="52" t="s">
        <v>267</v>
      </c>
      <c r="E44" s="52" t="s">
        <v>268</v>
      </c>
      <c r="F44" s="52" t="s">
        <v>269</v>
      </c>
      <c r="G44" s="52" t="s">
        <v>270</v>
      </c>
      <c r="H44" s="52" t="s">
        <v>271</v>
      </c>
      <c r="I44" s="52" t="s">
        <v>272</v>
      </c>
      <c r="J44" s="52" t="s">
        <v>273</v>
      </c>
      <c r="K44" s="52" t="s">
        <v>274</v>
      </c>
      <c r="L44" s="52" t="s">
        <v>275</v>
      </c>
      <c r="M44" s="52" t="s">
        <v>276</v>
      </c>
      <c r="N44" s="52" t="s">
        <v>277</v>
      </c>
    </row>
    <row r="45" spans="2:15" ht="15" thickBot="1" x14ac:dyDescent="0.35">
      <c r="B45" s="53" t="s">
        <v>278</v>
      </c>
      <c r="C45" s="54">
        <f>$C$40*C46</f>
        <v>568199.49999999988</v>
      </c>
      <c r="D45" s="54">
        <f t="shared" ref="D45:N45" si="6">$C$40*D46</f>
        <v>573014.74999999988</v>
      </c>
      <c r="E45" s="54">
        <f>$C$40*E46</f>
        <v>563384.24999999988</v>
      </c>
      <c r="F45" s="54">
        <f t="shared" si="6"/>
        <v>548938.49999999988</v>
      </c>
      <c r="G45" s="54">
        <f t="shared" si="6"/>
        <v>544123.24999999988</v>
      </c>
      <c r="H45" s="54">
        <f t="shared" si="6"/>
        <v>539307.99999999988</v>
      </c>
      <c r="I45" s="54">
        <f t="shared" si="6"/>
        <v>539307.99999999988</v>
      </c>
      <c r="J45" s="54">
        <f t="shared" si="6"/>
        <v>539307.99999999988</v>
      </c>
      <c r="K45" s="54">
        <f t="shared" si="6"/>
        <v>510416.49999999988</v>
      </c>
      <c r="L45" s="54">
        <f t="shared" si="6"/>
        <v>510416.49999999988</v>
      </c>
      <c r="M45" s="54">
        <f t="shared" si="6"/>
        <v>563384.24999999988</v>
      </c>
      <c r="N45" s="54">
        <f t="shared" si="6"/>
        <v>558568.99999999988</v>
      </c>
    </row>
    <row r="46" spans="2:15" ht="15" thickBot="1" x14ac:dyDescent="0.35">
      <c r="B46" s="53" t="s">
        <v>279</v>
      </c>
      <c r="C46" s="55">
        <v>118</v>
      </c>
      <c r="D46" s="55">
        <v>119</v>
      </c>
      <c r="E46" s="55">
        <v>117</v>
      </c>
      <c r="F46" s="55">
        <v>114</v>
      </c>
      <c r="G46" s="55">
        <v>113</v>
      </c>
      <c r="H46" s="55">
        <v>112</v>
      </c>
      <c r="I46" s="55">
        <v>112</v>
      </c>
      <c r="J46" s="55">
        <v>112</v>
      </c>
      <c r="K46" s="55">
        <v>106</v>
      </c>
      <c r="L46" s="55">
        <v>106</v>
      </c>
      <c r="M46" s="55">
        <v>117</v>
      </c>
      <c r="N46" s="55">
        <v>116</v>
      </c>
    </row>
    <row r="48" spans="2:15" x14ac:dyDescent="0.3">
      <c r="B48" t="s">
        <v>310</v>
      </c>
      <c r="C48" s="69">
        <f>C36-C45</f>
        <v>0</v>
      </c>
      <c r="D48" s="69">
        <f t="shared" ref="D48:N48" si="7">D36-D45</f>
        <v>10138.45000000007</v>
      </c>
      <c r="E48" s="69">
        <f t="shared" si="7"/>
        <v>12513.350000000093</v>
      </c>
      <c r="F48" s="69">
        <f t="shared" si="7"/>
        <v>11613.400000000023</v>
      </c>
      <c r="G48" s="69">
        <f t="shared" si="7"/>
        <v>6244.7500000001164</v>
      </c>
      <c r="H48" s="69">
        <f t="shared" si="7"/>
        <v>14513.800000000163</v>
      </c>
      <c r="I48" s="69">
        <f t="shared" si="7"/>
        <v>16139.500000000116</v>
      </c>
      <c r="J48" s="69">
        <f t="shared" si="7"/>
        <v>14093.900000000023</v>
      </c>
      <c r="K48" s="69">
        <f t="shared" si="7"/>
        <v>23804.300000000163</v>
      </c>
      <c r="L48" s="69">
        <f t="shared" si="7"/>
        <v>12326.90000000014</v>
      </c>
      <c r="M48" s="69">
        <f t="shared" si="7"/>
        <v>4549.3500000000931</v>
      </c>
      <c r="N48" s="69">
        <f t="shared" si="7"/>
        <v>6381.800000000163</v>
      </c>
      <c r="O48" s="88">
        <f>SUM(C48:N48)</f>
        <v>132319.50000000116</v>
      </c>
    </row>
    <row r="50" spans="2:14" x14ac:dyDescent="0.3">
      <c r="B50" t="s">
        <v>311</v>
      </c>
      <c r="D50" s="37">
        <f>D48/D45*100</f>
        <v>1.7693174564878253</v>
      </c>
      <c r="E50" s="37">
        <f t="shared" ref="E50:N50" si="8">E48/E45*100</f>
        <v>2.2211039800988575</v>
      </c>
      <c r="F50" s="37">
        <f t="shared" si="8"/>
        <v>2.115610400800823</v>
      </c>
      <c r="G50" s="37">
        <f t="shared" si="8"/>
        <v>1.147671965864373</v>
      </c>
      <c r="H50" s="37">
        <f t="shared" si="8"/>
        <v>2.691189450184341</v>
      </c>
      <c r="I50" s="37">
        <f t="shared" si="8"/>
        <v>2.9926312978854606</v>
      </c>
      <c r="J50" s="37">
        <f t="shared" si="8"/>
        <v>2.6133304160146014</v>
      </c>
      <c r="K50" s="37">
        <f t="shared" si="8"/>
        <v>4.6637011146779477</v>
      </c>
      <c r="L50" s="37">
        <f t="shared" si="8"/>
        <v>2.4150669110422847</v>
      </c>
      <c r="M50" s="37">
        <f t="shared" si="8"/>
        <v>0.80750393714415936</v>
      </c>
      <c r="N50" s="37">
        <f t="shared" si="8"/>
        <v>1.1425267066378844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9036-6FD0-4F92-AFCD-FACD72E821A8}">
  <dimension ref="A1:U370"/>
  <sheetViews>
    <sheetView topLeftCell="E38" workbookViewId="0">
      <selection activeCell="U83" sqref="Q83:U83"/>
    </sheetView>
  </sheetViews>
  <sheetFormatPr defaultRowHeight="14.4" x14ac:dyDescent="0.3"/>
  <cols>
    <col min="1" max="1" width="7.44140625" customWidth="1"/>
    <col min="2" max="2" width="28.77734375" customWidth="1"/>
    <col min="3" max="4" width="14.109375" customWidth="1"/>
    <col min="5" max="11" width="16.5546875" customWidth="1"/>
    <col min="16" max="16" width="5.21875" customWidth="1"/>
    <col min="17" max="17" width="10.77734375" customWidth="1"/>
    <col min="18" max="18" width="13.5546875" customWidth="1"/>
    <col min="21" max="21" width="13.6640625" customWidth="1"/>
  </cols>
  <sheetData>
    <row r="1" spans="1:21" ht="15" thickBot="1" x14ac:dyDescent="0.35">
      <c r="A1" s="2"/>
      <c r="B1" s="3"/>
      <c r="C1" s="2"/>
      <c r="D1" s="2"/>
      <c r="E1" s="4"/>
      <c r="F1" s="4"/>
      <c r="G1" s="5"/>
      <c r="H1" s="2"/>
      <c r="I1" s="36">
        <v>45657</v>
      </c>
      <c r="J1" s="48"/>
      <c r="K1" s="2"/>
    </row>
    <row r="2" spans="1:21" ht="31.05" customHeight="1" x14ac:dyDescent="0.3">
      <c r="A2" s="6" t="s">
        <v>0</v>
      </c>
      <c r="B2" s="7" t="s">
        <v>1</v>
      </c>
      <c r="C2" s="8" t="s">
        <v>2</v>
      </c>
      <c r="D2" s="7" t="s">
        <v>3</v>
      </c>
      <c r="E2" s="9" t="s">
        <v>4</v>
      </c>
      <c r="F2" s="9" t="s">
        <v>298</v>
      </c>
      <c r="G2" s="7" t="s">
        <v>259</v>
      </c>
      <c r="H2" s="7" t="s">
        <v>5</v>
      </c>
      <c r="I2" s="7" t="s">
        <v>6</v>
      </c>
      <c r="J2" s="7" t="s">
        <v>6</v>
      </c>
      <c r="K2" s="10" t="s">
        <v>7</v>
      </c>
      <c r="N2" t="s">
        <v>258</v>
      </c>
      <c r="Q2" s="67" t="s">
        <v>300</v>
      </c>
      <c r="R2" s="67" t="s">
        <v>292</v>
      </c>
      <c r="T2" s="67" t="s">
        <v>301</v>
      </c>
      <c r="U2" s="67" t="s">
        <v>297</v>
      </c>
    </row>
    <row r="3" spans="1:21" ht="15" thickBot="1" x14ac:dyDescent="0.35">
      <c r="A3" s="11"/>
      <c r="B3" s="12"/>
      <c r="C3" s="13" t="s">
        <v>8</v>
      </c>
      <c r="D3" s="14" t="s">
        <v>9</v>
      </c>
      <c r="E3" s="15" t="s">
        <v>10</v>
      </c>
      <c r="F3" s="15"/>
      <c r="G3" s="14" t="s">
        <v>6</v>
      </c>
      <c r="H3" s="14" t="s">
        <v>11</v>
      </c>
      <c r="I3" s="14" t="s">
        <v>12</v>
      </c>
      <c r="J3" s="14" t="s">
        <v>299</v>
      </c>
      <c r="K3" s="16" t="s">
        <v>13</v>
      </c>
    </row>
    <row r="4" spans="1:21" x14ac:dyDescent="0.3">
      <c r="A4" s="17">
        <v>505</v>
      </c>
      <c r="B4" s="18" t="s">
        <v>14</v>
      </c>
      <c r="C4" s="19">
        <v>550500</v>
      </c>
      <c r="D4" s="20">
        <v>42923</v>
      </c>
      <c r="E4" s="20">
        <v>45292</v>
      </c>
      <c r="F4" s="22">
        <f>DATEDIF(E4, DATE(2024,12,31), "M")+1</f>
        <v>12</v>
      </c>
      <c r="G4" s="37">
        <v>525</v>
      </c>
      <c r="H4" s="21">
        <v>1048</v>
      </c>
      <c r="I4" s="22">
        <v>12576</v>
      </c>
      <c r="J4" s="22">
        <f>H4*12</f>
        <v>12576</v>
      </c>
      <c r="K4" s="22">
        <v>537924</v>
      </c>
      <c r="N4">
        <f>ROUND(G4/12,0)</f>
        <v>44</v>
      </c>
      <c r="Q4" s="27">
        <f>IF(K4&gt;0,C4/N4,0)</f>
        <v>12511.363636363636</v>
      </c>
      <c r="R4" s="27">
        <f>C4/G4*F4</f>
        <v>12582.857142857145</v>
      </c>
      <c r="T4" s="38">
        <f>Q4-J4</f>
        <v>-64.636363636363967</v>
      </c>
      <c r="U4" s="38">
        <f>R4-I4</f>
        <v>6.857142857144936</v>
      </c>
    </row>
    <row r="5" spans="1:21" x14ac:dyDescent="0.3">
      <c r="A5" s="23">
        <v>1541</v>
      </c>
      <c r="B5" s="24" t="s">
        <v>15</v>
      </c>
      <c r="C5" s="25">
        <v>111621</v>
      </c>
      <c r="D5" s="20">
        <v>45171</v>
      </c>
      <c r="E5" s="20">
        <v>45200</v>
      </c>
      <c r="F5" s="22">
        <f t="shared" ref="F5:F68" si="0">DATEDIF(E5, DATE(2024,12,31), "M")+1</f>
        <v>15</v>
      </c>
      <c r="G5" s="37">
        <v>529</v>
      </c>
      <c r="H5" s="26">
        <v>211</v>
      </c>
      <c r="I5" s="27">
        <v>3165</v>
      </c>
      <c r="J5" s="22">
        <f t="shared" ref="J5:J68" si="1">H5*12</f>
        <v>2532</v>
      </c>
      <c r="K5" s="27">
        <v>108456</v>
      </c>
      <c r="N5">
        <f t="shared" ref="N5:N14" si="2">ROUND(G5/12,0)</f>
        <v>44</v>
      </c>
      <c r="Q5" s="27">
        <f t="shared" ref="Q5:Q14" si="3">IF(K5&gt;0,C5/N5,0)</f>
        <v>2536.840909090909</v>
      </c>
      <c r="R5" s="27">
        <f t="shared" ref="R5:R14" si="4">C5/G5*F5</f>
        <v>3165.0567107750471</v>
      </c>
      <c r="T5" s="38">
        <f t="shared" ref="T5:T14" si="5">Q5-J5</f>
        <v>4.8409090909090082</v>
      </c>
      <c r="U5" s="38">
        <f t="shared" ref="U5:U14" si="6">R5-I5</f>
        <v>5.6710775047122297E-2</v>
      </c>
    </row>
    <row r="6" spans="1:21" x14ac:dyDescent="0.3">
      <c r="A6" s="23">
        <v>1542</v>
      </c>
      <c r="B6" s="24" t="s">
        <v>16</v>
      </c>
      <c r="C6" s="25">
        <v>5000</v>
      </c>
      <c r="D6" s="20">
        <v>45192</v>
      </c>
      <c r="E6" s="20">
        <v>45200</v>
      </c>
      <c r="F6" s="22">
        <f t="shared" si="0"/>
        <v>15</v>
      </c>
      <c r="G6" s="37">
        <v>24</v>
      </c>
      <c r="H6" s="26">
        <v>208</v>
      </c>
      <c r="I6" s="27">
        <v>3120</v>
      </c>
      <c r="J6" s="22">
        <f t="shared" si="1"/>
        <v>2496</v>
      </c>
      <c r="K6" s="27">
        <v>1880</v>
      </c>
      <c r="N6">
        <f t="shared" si="2"/>
        <v>2</v>
      </c>
      <c r="Q6" s="27">
        <f t="shared" si="3"/>
        <v>2500</v>
      </c>
      <c r="R6" s="27">
        <f t="shared" si="4"/>
        <v>3125</v>
      </c>
      <c r="T6" s="38">
        <f t="shared" si="5"/>
        <v>4</v>
      </c>
      <c r="U6" s="38">
        <f t="shared" si="6"/>
        <v>5</v>
      </c>
    </row>
    <row r="7" spans="1:21" x14ac:dyDescent="0.3">
      <c r="A7" s="23">
        <v>1543</v>
      </c>
      <c r="B7" s="24" t="s">
        <v>17</v>
      </c>
      <c r="C7" s="25">
        <v>4194</v>
      </c>
      <c r="D7" s="20">
        <v>45193</v>
      </c>
      <c r="E7" s="20">
        <v>45200</v>
      </c>
      <c r="F7" s="22">
        <f t="shared" si="0"/>
        <v>15</v>
      </c>
      <c r="G7" s="37">
        <v>24</v>
      </c>
      <c r="H7" s="26">
        <v>174</v>
      </c>
      <c r="I7" s="27">
        <v>2610</v>
      </c>
      <c r="J7" s="22">
        <f t="shared" si="1"/>
        <v>2088</v>
      </c>
      <c r="K7" s="27">
        <v>1584</v>
      </c>
      <c r="N7">
        <f t="shared" si="2"/>
        <v>2</v>
      </c>
      <c r="Q7" s="27">
        <f t="shared" si="3"/>
        <v>2097</v>
      </c>
      <c r="R7" s="27">
        <f t="shared" si="4"/>
        <v>2621.25</v>
      </c>
      <c r="T7" s="38">
        <f t="shared" si="5"/>
        <v>9</v>
      </c>
      <c r="U7" s="38">
        <f t="shared" si="6"/>
        <v>11.25</v>
      </c>
    </row>
    <row r="8" spans="1:21" x14ac:dyDescent="0.3">
      <c r="A8" s="23">
        <v>1547</v>
      </c>
      <c r="B8" s="24" t="s">
        <v>18</v>
      </c>
      <c r="C8" s="25">
        <v>4194</v>
      </c>
      <c r="D8" s="20">
        <v>45212</v>
      </c>
      <c r="E8" s="20">
        <v>45231</v>
      </c>
      <c r="F8" s="22">
        <f t="shared" si="0"/>
        <v>14</v>
      </c>
      <c r="G8" s="37">
        <v>24</v>
      </c>
      <c r="H8" s="26">
        <v>174</v>
      </c>
      <c r="I8" s="27">
        <v>2436</v>
      </c>
      <c r="J8" s="22">
        <f t="shared" si="1"/>
        <v>2088</v>
      </c>
      <c r="K8" s="27">
        <v>1758</v>
      </c>
      <c r="N8">
        <f t="shared" si="2"/>
        <v>2</v>
      </c>
      <c r="Q8" s="27">
        <f t="shared" si="3"/>
        <v>2097</v>
      </c>
      <c r="R8" s="27">
        <f t="shared" si="4"/>
        <v>2446.5</v>
      </c>
      <c r="T8" s="38">
        <f t="shared" si="5"/>
        <v>9</v>
      </c>
      <c r="U8" s="38">
        <f t="shared" si="6"/>
        <v>10.5</v>
      </c>
    </row>
    <row r="9" spans="1:21" x14ac:dyDescent="0.3">
      <c r="A9" s="23">
        <v>1548</v>
      </c>
      <c r="B9" s="24" t="s">
        <v>19</v>
      </c>
      <c r="C9" s="25">
        <v>6732</v>
      </c>
      <c r="D9" s="20">
        <v>45217</v>
      </c>
      <c r="E9" s="20">
        <v>45231</v>
      </c>
      <c r="F9" s="22">
        <f t="shared" si="0"/>
        <v>14</v>
      </c>
      <c r="G9" s="37">
        <v>24</v>
      </c>
      <c r="H9" s="26">
        <v>280</v>
      </c>
      <c r="I9" s="27">
        <v>3920</v>
      </c>
      <c r="J9" s="22">
        <f t="shared" si="1"/>
        <v>3360</v>
      </c>
      <c r="K9" s="27">
        <v>2812</v>
      </c>
      <c r="N9">
        <f t="shared" si="2"/>
        <v>2</v>
      </c>
      <c r="Q9" s="27">
        <f t="shared" si="3"/>
        <v>3366</v>
      </c>
      <c r="R9" s="27">
        <f t="shared" si="4"/>
        <v>3927</v>
      </c>
      <c r="T9" s="38">
        <f t="shared" si="5"/>
        <v>6</v>
      </c>
      <c r="U9" s="38">
        <f t="shared" si="6"/>
        <v>7</v>
      </c>
    </row>
    <row r="10" spans="1:21" x14ac:dyDescent="0.3">
      <c r="A10" s="23">
        <v>1549</v>
      </c>
      <c r="B10" s="24" t="s">
        <v>20</v>
      </c>
      <c r="C10" s="25">
        <v>27631</v>
      </c>
      <c r="D10" s="20">
        <v>45220</v>
      </c>
      <c r="E10" s="20">
        <v>45231</v>
      </c>
      <c r="F10" s="22">
        <f t="shared" si="0"/>
        <v>14</v>
      </c>
      <c r="G10" s="37">
        <v>24</v>
      </c>
      <c r="H10" s="26">
        <v>1151</v>
      </c>
      <c r="I10" s="27">
        <v>16114</v>
      </c>
      <c r="J10" s="22">
        <f t="shared" si="1"/>
        <v>13812</v>
      </c>
      <c r="K10" s="27">
        <v>11517</v>
      </c>
      <c r="N10">
        <f t="shared" si="2"/>
        <v>2</v>
      </c>
      <c r="Q10" s="27">
        <f t="shared" si="3"/>
        <v>13815.5</v>
      </c>
      <c r="R10" s="27">
        <f t="shared" si="4"/>
        <v>16118.083333333334</v>
      </c>
      <c r="T10" s="38">
        <f t="shared" si="5"/>
        <v>3.5</v>
      </c>
      <c r="U10" s="38">
        <f t="shared" si="6"/>
        <v>4.0833333333339397</v>
      </c>
    </row>
    <row r="11" spans="1:21" x14ac:dyDescent="0.3">
      <c r="A11" s="23">
        <v>1552</v>
      </c>
      <c r="B11" s="24" t="s">
        <v>21</v>
      </c>
      <c r="C11" s="25">
        <v>28373</v>
      </c>
      <c r="D11" s="20">
        <v>45226</v>
      </c>
      <c r="E11" s="20">
        <v>45231</v>
      </c>
      <c r="F11" s="22">
        <f t="shared" si="0"/>
        <v>14</v>
      </c>
      <c r="G11" s="37">
        <v>24</v>
      </c>
      <c r="H11" s="26">
        <v>1182</v>
      </c>
      <c r="I11" s="27">
        <v>16548</v>
      </c>
      <c r="J11" s="22">
        <f t="shared" si="1"/>
        <v>14184</v>
      </c>
      <c r="K11" s="27">
        <v>11825</v>
      </c>
      <c r="N11">
        <f t="shared" si="2"/>
        <v>2</v>
      </c>
      <c r="Q11" s="27">
        <f t="shared" si="3"/>
        <v>14186.5</v>
      </c>
      <c r="R11" s="27">
        <f t="shared" si="4"/>
        <v>16550.916666666664</v>
      </c>
      <c r="T11" s="38">
        <f t="shared" si="5"/>
        <v>2.5</v>
      </c>
      <c r="U11" s="38">
        <f t="shared" si="6"/>
        <v>2.9166666666642413</v>
      </c>
    </row>
    <row r="12" spans="1:21" x14ac:dyDescent="0.3">
      <c r="A12" s="23">
        <v>1554</v>
      </c>
      <c r="B12" s="24" t="s">
        <v>22</v>
      </c>
      <c r="C12" s="25">
        <v>61030</v>
      </c>
      <c r="D12" s="20">
        <v>45232</v>
      </c>
      <c r="E12" s="20">
        <v>45261</v>
      </c>
      <c r="F12" s="22">
        <f t="shared" si="0"/>
        <v>13</v>
      </c>
      <c r="G12" s="37">
        <v>526</v>
      </c>
      <c r="H12" s="26">
        <v>116</v>
      </c>
      <c r="I12" s="27">
        <v>1508</v>
      </c>
      <c r="J12" s="22">
        <f t="shared" si="1"/>
        <v>1392</v>
      </c>
      <c r="K12" s="27">
        <v>59522</v>
      </c>
      <c r="N12">
        <f t="shared" si="2"/>
        <v>44</v>
      </c>
      <c r="Q12" s="27">
        <f t="shared" si="3"/>
        <v>1387.0454545454545</v>
      </c>
      <c r="R12" s="27">
        <f t="shared" si="4"/>
        <v>1508.3460076045628</v>
      </c>
      <c r="T12" s="38">
        <f t="shared" si="5"/>
        <v>-4.9545454545454959</v>
      </c>
      <c r="U12" s="38">
        <f t="shared" si="6"/>
        <v>0.34600760456282842</v>
      </c>
    </row>
    <row r="13" spans="1:21" x14ac:dyDescent="0.3">
      <c r="A13" s="23">
        <v>1616</v>
      </c>
      <c r="B13" s="24" t="s">
        <v>23</v>
      </c>
      <c r="C13" s="25">
        <v>2835</v>
      </c>
      <c r="D13" s="20">
        <v>45490</v>
      </c>
      <c r="E13" s="20">
        <v>45505</v>
      </c>
      <c r="F13" s="22">
        <f t="shared" si="0"/>
        <v>5</v>
      </c>
      <c r="G13" s="37">
        <v>567</v>
      </c>
      <c r="H13" s="26">
        <v>5</v>
      </c>
      <c r="I13" s="27">
        <v>25</v>
      </c>
      <c r="J13" s="22">
        <f t="shared" si="1"/>
        <v>60</v>
      </c>
      <c r="K13" s="27">
        <v>2810</v>
      </c>
      <c r="N13">
        <f t="shared" si="2"/>
        <v>47</v>
      </c>
      <c r="Q13" s="27">
        <f t="shared" si="3"/>
        <v>60.319148936170215</v>
      </c>
      <c r="R13" s="27">
        <f t="shared" si="4"/>
        <v>25</v>
      </c>
      <c r="T13" s="38">
        <f t="shared" si="5"/>
        <v>0.31914893617021534</v>
      </c>
      <c r="U13" s="38">
        <f t="shared" si="6"/>
        <v>0</v>
      </c>
    </row>
    <row r="14" spans="1:21" x14ac:dyDescent="0.3">
      <c r="A14" s="23">
        <v>1626</v>
      </c>
      <c r="B14" s="24" t="s">
        <v>24</v>
      </c>
      <c r="C14" s="25">
        <v>9950</v>
      </c>
      <c r="D14" s="20">
        <v>45501</v>
      </c>
      <c r="E14" s="20">
        <v>45505</v>
      </c>
      <c r="F14" s="22">
        <f t="shared" si="0"/>
        <v>5</v>
      </c>
      <c r="G14" s="37">
        <v>524</v>
      </c>
      <c r="H14" s="26">
        <v>19</v>
      </c>
      <c r="I14" s="27">
        <v>95</v>
      </c>
      <c r="J14" s="22">
        <f t="shared" si="1"/>
        <v>228</v>
      </c>
      <c r="K14" s="27">
        <v>9855</v>
      </c>
      <c r="N14">
        <f t="shared" si="2"/>
        <v>44</v>
      </c>
      <c r="Q14" s="27">
        <f t="shared" si="3"/>
        <v>226.13636363636363</v>
      </c>
      <c r="R14" s="27">
        <f t="shared" si="4"/>
        <v>94.94274809160305</v>
      </c>
      <c r="T14" s="38">
        <f t="shared" si="5"/>
        <v>-1.863636363636374</v>
      </c>
      <c r="U14" s="38">
        <f t="shared" si="6"/>
        <v>-5.7251908396949602E-2</v>
      </c>
    </row>
    <row r="15" spans="1:21" s="43" customFormat="1" x14ac:dyDescent="0.3">
      <c r="A15" s="39">
        <v>212</v>
      </c>
      <c r="B15" s="40" t="s">
        <v>25</v>
      </c>
      <c r="C15" s="41">
        <f>SUM($C$3:$C$14)</f>
        <v>812060</v>
      </c>
      <c r="D15" s="41"/>
      <c r="E15" s="39"/>
      <c r="F15" s="42">
        <f>AVERAGE(F4:F14)</f>
        <v>12.363636363636363</v>
      </c>
      <c r="G15" s="42">
        <f>AVERAGE(G4:G14)</f>
        <v>255.90909090909091</v>
      </c>
      <c r="H15" s="42">
        <f>SUM(H4:H14)</f>
        <v>4568</v>
      </c>
      <c r="I15" s="42">
        <f t="shared" ref="I15:K15" si="7">SUM(I4:I14)</f>
        <v>62117</v>
      </c>
      <c r="J15" s="42">
        <f t="shared" si="7"/>
        <v>54816</v>
      </c>
      <c r="K15" s="42">
        <f t="shared" si="7"/>
        <v>749943</v>
      </c>
      <c r="Q15" s="68">
        <f>SUM(Q4:Q14)</f>
        <v>54783.705512572531</v>
      </c>
      <c r="R15" s="68">
        <f>SUM(R4:R14)</f>
        <v>62164.952609328357</v>
      </c>
      <c r="T15" s="68">
        <f>J15-Q15</f>
        <v>32.294487427468994</v>
      </c>
      <c r="U15" s="68">
        <f>I15-R15</f>
        <v>-47.95260932835663</v>
      </c>
    </row>
    <row r="16" spans="1:21" x14ac:dyDescent="0.3">
      <c r="A16" s="23">
        <v>424</v>
      </c>
      <c r="B16" s="24" t="s">
        <v>27</v>
      </c>
      <c r="C16" s="25">
        <v>88568</v>
      </c>
      <c r="D16" s="20">
        <v>42817</v>
      </c>
      <c r="E16" s="20">
        <v>44562</v>
      </c>
      <c r="F16" s="22">
        <f t="shared" si="0"/>
        <v>36</v>
      </c>
      <c r="G16" s="37">
        <f>F16</f>
        <v>36</v>
      </c>
      <c r="H16" s="26">
        <v>0</v>
      </c>
      <c r="I16" s="27">
        <v>88568</v>
      </c>
      <c r="J16" s="22">
        <f t="shared" si="1"/>
        <v>0</v>
      </c>
      <c r="K16" s="27">
        <v>0</v>
      </c>
      <c r="Q16" s="27">
        <f>IF(K16&gt;0,C16/N16,0)</f>
        <v>0</v>
      </c>
      <c r="R16" s="27">
        <f>C16/G16*F16</f>
        <v>88568</v>
      </c>
      <c r="T16" s="38">
        <f>Q16-J16</f>
        <v>0</v>
      </c>
      <c r="U16" s="38">
        <f>R16-I16</f>
        <v>0</v>
      </c>
    </row>
    <row r="17" spans="1:21" x14ac:dyDescent="0.3">
      <c r="A17" s="23">
        <v>511</v>
      </c>
      <c r="B17" s="24" t="s">
        <v>255</v>
      </c>
      <c r="C17" s="25">
        <v>80305</v>
      </c>
      <c r="D17" s="20">
        <v>43048</v>
      </c>
      <c r="E17" s="20">
        <v>44562</v>
      </c>
      <c r="F17" s="22">
        <f t="shared" si="0"/>
        <v>36</v>
      </c>
      <c r="G17" s="37">
        <f t="shared" ref="G17:G50" si="8">F17</f>
        <v>36</v>
      </c>
      <c r="H17" s="26">
        <v>0</v>
      </c>
      <c r="I17" s="27">
        <v>80305</v>
      </c>
      <c r="J17" s="22">
        <f t="shared" si="1"/>
        <v>0</v>
      </c>
      <c r="K17" s="27">
        <v>0</v>
      </c>
      <c r="Q17" s="27">
        <f t="shared" ref="Q17:Q26" si="9">IF(K17&gt;0,C17/N17,0)</f>
        <v>0</v>
      </c>
      <c r="R17" s="27">
        <f t="shared" ref="R17:R26" si="10">C17/G17*F17</f>
        <v>80305</v>
      </c>
      <c r="T17" s="38">
        <f t="shared" ref="T17:T26" si="11">Q17-J17</f>
        <v>0</v>
      </c>
      <c r="U17" s="38">
        <f t="shared" ref="U17:U26" si="12">R17-I17</f>
        <v>0</v>
      </c>
    </row>
    <row r="18" spans="1:21" x14ac:dyDescent="0.3">
      <c r="A18" s="23">
        <v>516</v>
      </c>
      <c r="B18" s="24" t="s">
        <v>28</v>
      </c>
      <c r="C18" s="25">
        <v>71056</v>
      </c>
      <c r="D18" s="20">
        <v>43048</v>
      </c>
      <c r="E18" s="20">
        <v>44562</v>
      </c>
      <c r="F18" s="22">
        <f t="shared" si="0"/>
        <v>36</v>
      </c>
      <c r="G18" s="37">
        <f t="shared" si="8"/>
        <v>36</v>
      </c>
      <c r="H18" s="26">
        <v>0</v>
      </c>
      <c r="I18" s="27">
        <v>71056</v>
      </c>
      <c r="J18" s="22">
        <f t="shared" si="1"/>
        <v>0</v>
      </c>
      <c r="K18" s="27">
        <v>0</v>
      </c>
      <c r="Q18" s="27">
        <f t="shared" si="9"/>
        <v>0</v>
      </c>
      <c r="R18" s="27">
        <f t="shared" si="10"/>
        <v>71056</v>
      </c>
      <c r="T18" s="38">
        <f t="shared" si="11"/>
        <v>0</v>
      </c>
      <c r="U18" s="38">
        <f t="shared" si="12"/>
        <v>0</v>
      </c>
    </row>
    <row r="19" spans="1:21" x14ac:dyDescent="0.3">
      <c r="A19" s="23">
        <v>590</v>
      </c>
      <c r="B19" s="24" t="s">
        <v>29</v>
      </c>
      <c r="C19" s="25">
        <v>13490</v>
      </c>
      <c r="D19" s="20">
        <v>43328</v>
      </c>
      <c r="E19" s="20">
        <v>44562</v>
      </c>
      <c r="F19" s="22">
        <f t="shared" si="0"/>
        <v>36</v>
      </c>
      <c r="G19" s="37">
        <f t="shared" si="8"/>
        <v>36</v>
      </c>
      <c r="H19" s="26">
        <v>0</v>
      </c>
      <c r="I19" s="27">
        <v>13490</v>
      </c>
      <c r="J19" s="22">
        <f t="shared" si="1"/>
        <v>0</v>
      </c>
      <c r="K19" s="27">
        <v>0</v>
      </c>
      <c r="Q19" s="27">
        <f t="shared" si="9"/>
        <v>0</v>
      </c>
      <c r="R19" s="27">
        <f t="shared" si="10"/>
        <v>13490</v>
      </c>
      <c r="T19" s="38">
        <f t="shared" si="11"/>
        <v>0</v>
      </c>
      <c r="U19" s="38">
        <f t="shared" si="12"/>
        <v>0</v>
      </c>
    </row>
    <row r="20" spans="1:21" x14ac:dyDescent="0.3">
      <c r="A20" s="23">
        <v>689</v>
      </c>
      <c r="B20" s="24" t="s">
        <v>28</v>
      </c>
      <c r="C20" s="25">
        <v>68332</v>
      </c>
      <c r="D20" s="20">
        <v>43363</v>
      </c>
      <c r="E20" s="20">
        <v>44562</v>
      </c>
      <c r="F20" s="22">
        <f t="shared" si="0"/>
        <v>36</v>
      </c>
      <c r="G20" s="37">
        <f t="shared" si="8"/>
        <v>36</v>
      </c>
      <c r="H20" s="26">
        <v>0</v>
      </c>
      <c r="I20" s="27">
        <v>68332</v>
      </c>
      <c r="J20" s="22">
        <f t="shared" si="1"/>
        <v>0</v>
      </c>
      <c r="K20" s="27">
        <v>0</v>
      </c>
      <c r="Q20" s="27">
        <f t="shared" si="9"/>
        <v>0</v>
      </c>
      <c r="R20" s="27">
        <f t="shared" si="10"/>
        <v>68332</v>
      </c>
      <c r="T20" s="38">
        <f t="shared" si="11"/>
        <v>0</v>
      </c>
      <c r="U20" s="38">
        <f t="shared" si="12"/>
        <v>0</v>
      </c>
    </row>
    <row r="21" spans="1:21" x14ac:dyDescent="0.3">
      <c r="A21" s="23">
        <v>718</v>
      </c>
      <c r="B21" s="24" t="s">
        <v>28</v>
      </c>
      <c r="C21" s="25">
        <v>67506</v>
      </c>
      <c r="D21" s="20">
        <v>43632</v>
      </c>
      <c r="E21" s="20">
        <v>44562</v>
      </c>
      <c r="F21" s="22">
        <f t="shared" si="0"/>
        <v>36</v>
      </c>
      <c r="G21" s="37">
        <f t="shared" si="8"/>
        <v>36</v>
      </c>
      <c r="H21" s="26">
        <v>0</v>
      </c>
      <c r="I21" s="27">
        <v>67506</v>
      </c>
      <c r="J21" s="22">
        <f t="shared" si="1"/>
        <v>0</v>
      </c>
      <c r="K21" s="27">
        <v>0</v>
      </c>
      <c r="Q21" s="27">
        <f t="shared" si="9"/>
        <v>0</v>
      </c>
      <c r="R21" s="27">
        <f t="shared" si="10"/>
        <v>67506</v>
      </c>
      <c r="T21" s="38">
        <f t="shared" si="11"/>
        <v>0</v>
      </c>
      <c r="U21" s="38">
        <f t="shared" si="12"/>
        <v>0</v>
      </c>
    </row>
    <row r="22" spans="1:21" x14ac:dyDescent="0.3">
      <c r="A22" s="23">
        <v>733</v>
      </c>
      <c r="B22" s="24" t="s">
        <v>30</v>
      </c>
      <c r="C22" s="25">
        <v>43854</v>
      </c>
      <c r="D22" s="20">
        <v>43734</v>
      </c>
      <c r="E22" s="20">
        <v>44562</v>
      </c>
      <c r="F22" s="22">
        <f t="shared" si="0"/>
        <v>36</v>
      </c>
      <c r="G22" s="37">
        <f t="shared" si="8"/>
        <v>36</v>
      </c>
      <c r="H22" s="26">
        <v>0</v>
      </c>
      <c r="I22" s="27">
        <v>43854</v>
      </c>
      <c r="J22" s="22">
        <f t="shared" si="1"/>
        <v>0</v>
      </c>
      <c r="K22" s="27">
        <v>0</v>
      </c>
      <c r="Q22" s="27">
        <f t="shared" si="9"/>
        <v>0</v>
      </c>
      <c r="R22" s="27">
        <f t="shared" si="10"/>
        <v>43854</v>
      </c>
      <c r="T22" s="38">
        <f t="shared" si="11"/>
        <v>0</v>
      </c>
      <c r="U22" s="38">
        <f t="shared" si="12"/>
        <v>0</v>
      </c>
    </row>
    <row r="23" spans="1:21" x14ac:dyDescent="0.3">
      <c r="A23" s="23">
        <v>734</v>
      </c>
      <c r="B23" s="24" t="s">
        <v>30</v>
      </c>
      <c r="C23" s="25">
        <v>43854</v>
      </c>
      <c r="D23" s="20">
        <v>43734</v>
      </c>
      <c r="E23" s="20">
        <v>44562</v>
      </c>
      <c r="F23" s="22">
        <f t="shared" si="0"/>
        <v>36</v>
      </c>
      <c r="G23" s="37">
        <f t="shared" si="8"/>
        <v>36</v>
      </c>
      <c r="H23" s="26">
        <v>0</v>
      </c>
      <c r="I23" s="27">
        <v>43854</v>
      </c>
      <c r="J23" s="22">
        <f t="shared" si="1"/>
        <v>0</v>
      </c>
      <c r="K23" s="27">
        <v>0</v>
      </c>
      <c r="Q23" s="27">
        <f t="shared" si="9"/>
        <v>0</v>
      </c>
      <c r="R23" s="27">
        <f t="shared" si="10"/>
        <v>43854</v>
      </c>
      <c r="T23" s="38">
        <f t="shared" si="11"/>
        <v>0</v>
      </c>
      <c r="U23" s="38">
        <f t="shared" si="12"/>
        <v>0</v>
      </c>
    </row>
    <row r="24" spans="1:21" x14ac:dyDescent="0.3">
      <c r="A24" s="23">
        <v>750</v>
      </c>
      <c r="B24" s="24" t="s">
        <v>30</v>
      </c>
      <c r="C24" s="25">
        <v>46849</v>
      </c>
      <c r="D24" s="20">
        <v>43777</v>
      </c>
      <c r="E24" s="20">
        <v>44562</v>
      </c>
      <c r="F24" s="22">
        <f t="shared" si="0"/>
        <v>36</v>
      </c>
      <c r="G24" s="37">
        <f t="shared" si="8"/>
        <v>36</v>
      </c>
      <c r="H24" s="26">
        <v>0</v>
      </c>
      <c r="I24" s="27">
        <v>46849</v>
      </c>
      <c r="J24" s="22">
        <f t="shared" si="1"/>
        <v>0</v>
      </c>
      <c r="K24" s="27">
        <v>0</v>
      </c>
      <c r="Q24" s="27">
        <f t="shared" si="9"/>
        <v>0</v>
      </c>
      <c r="R24" s="27">
        <f t="shared" si="10"/>
        <v>46849</v>
      </c>
      <c r="T24" s="38">
        <f t="shared" si="11"/>
        <v>0</v>
      </c>
      <c r="U24" s="38">
        <f t="shared" si="12"/>
        <v>0</v>
      </c>
    </row>
    <row r="25" spans="1:21" x14ac:dyDescent="0.3">
      <c r="A25" s="23">
        <v>754</v>
      </c>
      <c r="B25" s="24" t="s">
        <v>30</v>
      </c>
      <c r="C25" s="25">
        <v>46528</v>
      </c>
      <c r="D25" s="20">
        <v>43806</v>
      </c>
      <c r="E25" s="20">
        <v>44562</v>
      </c>
      <c r="F25" s="22">
        <f t="shared" si="0"/>
        <v>36</v>
      </c>
      <c r="G25" s="37">
        <f t="shared" si="8"/>
        <v>36</v>
      </c>
      <c r="H25" s="26">
        <v>0</v>
      </c>
      <c r="I25" s="27">
        <v>46528</v>
      </c>
      <c r="J25" s="22">
        <f t="shared" si="1"/>
        <v>0</v>
      </c>
      <c r="K25" s="27">
        <v>0</v>
      </c>
      <c r="Q25" s="27">
        <f t="shared" si="9"/>
        <v>0</v>
      </c>
      <c r="R25" s="27">
        <f t="shared" si="10"/>
        <v>46528</v>
      </c>
      <c r="T25" s="38">
        <f t="shared" si="11"/>
        <v>0</v>
      </c>
      <c r="U25" s="38">
        <f t="shared" si="12"/>
        <v>0</v>
      </c>
    </row>
    <row r="26" spans="1:21" x14ac:dyDescent="0.3">
      <c r="A26" s="23">
        <v>758</v>
      </c>
      <c r="B26" s="24" t="s">
        <v>30</v>
      </c>
      <c r="C26" s="25">
        <v>46528</v>
      </c>
      <c r="D26" s="20">
        <v>43806</v>
      </c>
      <c r="E26" s="20">
        <v>44562</v>
      </c>
      <c r="F26" s="22">
        <f t="shared" si="0"/>
        <v>36</v>
      </c>
      <c r="G26" s="37">
        <f t="shared" si="8"/>
        <v>36</v>
      </c>
      <c r="H26" s="26">
        <v>0</v>
      </c>
      <c r="I26" s="27">
        <v>46528</v>
      </c>
      <c r="J26" s="22">
        <f t="shared" si="1"/>
        <v>0</v>
      </c>
      <c r="K26" s="27">
        <v>0</v>
      </c>
      <c r="Q26" s="27">
        <f t="shared" si="9"/>
        <v>0</v>
      </c>
      <c r="R26" s="27">
        <f t="shared" si="10"/>
        <v>46528</v>
      </c>
      <c r="T26" s="38">
        <f t="shared" si="11"/>
        <v>0</v>
      </c>
      <c r="U26" s="38">
        <f t="shared" si="12"/>
        <v>0</v>
      </c>
    </row>
    <row r="27" spans="1:21" x14ac:dyDescent="0.3">
      <c r="A27" s="23">
        <v>791</v>
      </c>
      <c r="B27" s="24" t="s">
        <v>31</v>
      </c>
      <c r="C27" s="25">
        <v>21270</v>
      </c>
      <c r="D27" s="20">
        <v>43792</v>
      </c>
      <c r="E27" s="20">
        <v>44562</v>
      </c>
      <c r="F27" s="22">
        <f t="shared" si="0"/>
        <v>36</v>
      </c>
      <c r="G27" s="37">
        <f t="shared" si="8"/>
        <v>36</v>
      </c>
      <c r="H27" s="26">
        <v>0</v>
      </c>
      <c r="I27" s="27">
        <v>21270</v>
      </c>
      <c r="J27" s="22">
        <f t="shared" si="1"/>
        <v>0</v>
      </c>
      <c r="K27" s="27">
        <v>0</v>
      </c>
      <c r="Q27" s="27">
        <f t="shared" ref="Q27:Q82" si="13">IF(K27&gt;0,C27/N27,0)</f>
        <v>0</v>
      </c>
      <c r="R27" s="27">
        <f t="shared" ref="R27:R82" si="14">C27/G27*F27</f>
        <v>21270</v>
      </c>
      <c r="T27" s="38">
        <f t="shared" ref="T27:T82" si="15">Q27-J27</f>
        <v>0</v>
      </c>
      <c r="U27" s="38">
        <f t="shared" ref="U27:U82" si="16">R27-I27</f>
        <v>0</v>
      </c>
    </row>
    <row r="28" spans="1:21" x14ac:dyDescent="0.3">
      <c r="A28" s="23">
        <v>804</v>
      </c>
      <c r="B28" s="24" t="s">
        <v>256</v>
      </c>
      <c r="C28" s="25">
        <v>23468</v>
      </c>
      <c r="D28" s="20">
        <v>43688</v>
      </c>
      <c r="E28" s="20">
        <v>44562</v>
      </c>
      <c r="F28" s="22">
        <f t="shared" si="0"/>
        <v>36</v>
      </c>
      <c r="G28" s="37">
        <f t="shared" si="8"/>
        <v>36</v>
      </c>
      <c r="H28" s="26">
        <v>0</v>
      </c>
      <c r="I28" s="27">
        <v>23468</v>
      </c>
      <c r="J28" s="22">
        <f t="shared" si="1"/>
        <v>0</v>
      </c>
      <c r="K28" s="27">
        <v>0</v>
      </c>
      <c r="Q28" s="27">
        <f t="shared" si="13"/>
        <v>0</v>
      </c>
      <c r="R28" s="27">
        <f t="shared" si="14"/>
        <v>23468</v>
      </c>
      <c r="T28" s="38">
        <f t="shared" si="15"/>
        <v>0</v>
      </c>
      <c r="U28" s="38">
        <f t="shared" si="16"/>
        <v>0</v>
      </c>
    </row>
    <row r="29" spans="1:21" x14ac:dyDescent="0.3">
      <c r="A29" s="23">
        <v>815</v>
      </c>
      <c r="B29" s="24" t="s">
        <v>26</v>
      </c>
      <c r="C29" s="25">
        <v>7664</v>
      </c>
      <c r="D29" s="20">
        <v>43247</v>
      </c>
      <c r="E29" s="20">
        <v>44562</v>
      </c>
      <c r="F29" s="22">
        <f t="shared" si="0"/>
        <v>36</v>
      </c>
      <c r="G29" s="37">
        <f t="shared" si="8"/>
        <v>36</v>
      </c>
      <c r="H29" s="26">
        <v>0</v>
      </c>
      <c r="I29" s="27">
        <v>7664</v>
      </c>
      <c r="J29" s="22">
        <f t="shared" si="1"/>
        <v>0</v>
      </c>
      <c r="K29" s="27">
        <v>0</v>
      </c>
      <c r="Q29" s="27">
        <f t="shared" si="13"/>
        <v>0</v>
      </c>
      <c r="R29" s="27">
        <f t="shared" si="14"/>
        <v>7664</v>
      </c>
      <c r="T29" s="38">
        <f t="shared" si="15"/>
        <v>0</v>
      </c>
      <c r="U29" s="38">
        <f t="shared" si="16"/>
        <v>0</v>
      </c>
    </row>
    <row r="30" spans="1:21" x14ac:dyDescent="0.3">
      <c r="A30" s="23">
        <v>820</v>
      </c>
      <c r="B30" s="24" t="s">
        <v>28</v>
      </c>
      <c r="C30" s="25">
        <v>83190</v>
      </c>
      <c r="D30" s="20">
        <v>43895</v>
      </c>
      <c r="E30" s="20">
        <v>44562</v>
      </c>
      <c r="F30" s="22">
        <f t="shared" si="0"/>
        <v>36</v>
      </c>
      <c r="G30" s="37">
        <f t="shared" si="8"/>
        <v>36</v>
      </c>
      <c r="H30" s="26">
        <v>0</v>
      </c>
      <c r="I30" s="27">
        <v>83190</v>
      </c>
      <c r="J30" s="22">
        <f t="shared" si="1"/>
        <v>0</v>
      </c>
      <c r="K30" s="27">
        <v>0</v>
      </c>
      <c r="Q30" s="27">
        <f t="shared" si="13"/>
        <v>0</v>
      </c>
      <c r="R30" s="27">
        <f t="shared" si="14"/>
        <v>83190</v>
      </c>
      <c r="T30" s="38">
        <f t="shared" si="15"/>
        <v>0</v>
      </c>
      <c r="U30" s="38">
        <f t="shared" si="16"/>
        <v>0</v>
      </c>
    </row>
    <row r="31" spans="1:21" x14ac:dyDescent="0.3">
      <c r="A31" s="23">
        <v>855</v>
      </c>
      <c r="B31" s="24" t="s">
        <v>32</v>
      </c>
      <c r="C31" s="25">
        <v>30126</v>
      </c>
      <c r="D31" s="20">
        <v>43996</v>
      </c>
      <c r="E31" s="20">
        <v>44562</v>
      </c>
      <c r="F31" s="22">
        <f t="shared" si="0"/>
        <v>36</v>
      </c>
      <c r="G31" s="37">
        <f t="shared" si="8"/>
        <v>36</v>
      </c>
      <c r="H31" s="26">
        <v>0</v>
      </c>
      <c r="I31" s="27">
        <v>30126</v>
      </c>
      <c r="J31" s="22">
        <f t="shared" si="1"/>
        <v>0</v>
      </c>
      <c r="K31" s="27">
        <v>0</v>
      </c>
      <c r="Q31" s="27">
        <f t="shared" si="13"/>
        <v>0</v>
      </c>
      <c r="R31" s="27">
        <f t="shared" si="14"/>
        <v>30126</v>
      </c>
      <c r="T31" s="38">
        <f t="shared" si="15"/>
        <v>0</v>
      </c>
      <c r="U31" s="38">
        <f t="shared" si="16"/>
        <v>0</v>
      </c>
    </row>
    <row r="32" spans="1:21" x14ac:dyDescent="0.3">
      <c r="A32" s="23">
        <v>858</v>
      </c>
      <c r="B32" s="24" t="s">
        <v>26</v>
      </c>
      <c r="C32" s="25">
        <v>7098</v>
      </c>
      <c r="D32" s="20">
        <v>44002</v>
      </c>
      <c r="E32" s="20">
        <v>44562</v>
      </c>
      <c r="F32" s="22">
        <f t="shared" si="0"/>
        <v>36</v>
      </c>
      <c r="G32" s="37">
        <f t="shared" si="8"/>
        <v>36</v>
      </c>
      <c r="H32" s="26">
        <v>0</v>
      </c>
      <c r="I32" s="27">
        <v>7098</v>
      </c>
      <c r="J32" s="22">
        <f t="shared" si="1"/>
        <v>0</v>
      </c>
      <c r="K32" s="27">
        <v>0</v>
      </c>
      <c r="Q32" s="27">
        <f t="shared" si="13"/>
        <v>0</v>
      </c>
      <c r="R32" s="27">
        <f t="shared" si="14"/>
        <v>7098</v>
      </c>
      <c r="T32" s="38">
        <f t="shared" si="15"/>
        <v>0</v>
      </c>
      <c r="U32" s="38">
        <f t="shared" si="16"/>
        <v>0</v>
      </c>
    </row>
    <row r="33" spans="1:21" x14ac:dyDescent="0.3">
      <c r="A33" s="23">
        <v>859</v>
      </c>
      <c r="B33" s="24" t="s">
        <v>33</v>
      </c>
      <c r="C33" s="25">
        <v>22831</v>
      </c>
      <c r="D33" s="20">
        <v>43959</v>
      </c>
      <c r="E33" s="20">
        <v>44562</v>
      </c>
      <c r="F33" s="22">
        <f t="shared" si="0"/>
        <v>36</v>
      </c>
      <c r="G33" s="37">
        <f t="shared" si="8"/>
        <v>36</v>
      </c>
      <c r="H33" s="26">
        <v>0</v>
      </c>
      <c r="I33" s="27">
        <v>22831</v>
      </c>
      <c r="J33" s="22">
        <f t="shared" si="1"/>
        <v>0</v>
      </c>
      <c r="K33" s="27">
        <v>0</v>
      </c>
      <c r="Q33" s="27">
        <f t="shared" si="13"/>
        <v>0</v>
      </c>
      <c r="R33" s="27">
        <f t="shared" si="14"/>
        <v>22831</v>
      </c>
      <c r="T33" s="38">
        <f t="shared" si="15"/>
        <v>0</v>
      </c>
      <c r="U33" s="38">
        <f t="shared" si="16"/>
        <v>0</v>
      </c>
    </row>
    <row r="34" spans="1:21" x14ac:dyDescent="0.3">
      <c r="A34" s="23">
        <v>865</v>
      </c>
      <c r="B34" s="24" t="s">
        <v>34</v>
      </c>
      <c r="C34" s="25">
        <v>78003</v>
      </c>
      <c r="D34" s="20">
        <v>43959</v>
      </c>
      <c r="E34" s="20">
        <v>44562</v>
      </c>
      <c r="F34" s="22">
        <f t="shared" si="0"/>
        <v>36</v>
      </c>
      <c r="G34" s="37">
        <f t="shared" si="8"/>
        <v>36</v>
      </c>
      <c r="H34" s="26">
        <v>0</v>
      </c>
      <c r="I34" s="27">
        <v>78003</v>
      </c>
      <c r="J34" s="22">
        <f t="shared" si="1"/>
        <v>0</v>
      </c>
      <c r="K34" s="27">
        <v>0</v>
      </c>
      <c r="Q34" s="27">
        <f t="shared" si="13"/>
        <v>0</v>
      </c>
      <c r="R34" s="27">
        <f t="shared" si="14"/>
        <v>78003</v>
      </c>
      <c r="T34" s="38">
        <f t="shared" si="15"/>
        <v>0</v>
      </c>
      <c r="U34" s="38">
        <f t="shared" si="16"/>
        <v>0</v>
      </c>
    </row>
    <row r="35" spans="1:21" x14ac:dyDescent="0.3">
      <c r="A35" s="23">
        <v>872</v>
      </c>
      <c r="B35" s="24" t="s">
        <v>28</v>
      </c>
      <c r="C35" s="25">
        <v>72392</v>
      </c>
      <c r="D35" s="20">
        <v>43965</v>
      </c>
      <c r="E35" s="20">
        <v>44562</v>
      </c>
      <c r="F35" s="22">
        <f t="shared" si="0"/>
        <v>36</v>
      </c>
      <c r="G35" s="37">
        <f t="shared" si="8"/>
        <v>36</v>
      </c>
      <c r="H35" s="26">
        <v>0</v>
      </c>
      <c r="I35" s="27">
        <v>72392</v>
      </c>
      <c r="J35" s="22">
        <f t="shared" si="1"/>
        <v>0</v>
      </c>
      <c r="K35" s="27">
        <v>0</v>
      </c>
      <c r="Q35" s="27">
        <f t="shared" si="13"/>
        <v>0</v>
      </c>
      <c r="R35" s="27">
        <f t="shared" si="14"/>
        <v>72392</v>
      </c>
      <c r="T35" s="38">
        <f t="shared" si="15"/>
        <v>0</v>
      </c>
      <c r="U35" s="38">
        <f t="shared" si="16"/>
        <v>0</v>
      </c>
    </row>
    <row r="36" spans="1:21" x14ac:dyDescent="0.3">
      <c r="A36" s="23">
        <v>888</v>
      </c>
      <c r="B36" s="24" t="s">
        <v>29</v>
      </c>
      <c r="C36" s="25">
        <v>19677</v>
      </c>
      <c r="D36" s="20">
        <v>44028</v>
      </c>
      <c r="E36" s="20">
        <v>44562</v>
      </c>
      <c r="F36" s="22">
        <f t="shared" si="0"/>
        <v>36</v>
      </c>
      <c r="G36" s="37">
        <f t="shared" si="8"/>
        <v>36</v>
      </c>
      <c r="H36" s="26">
        <v>0</v>
      </c>
      <c r="I36" s="27">
        <v>19677</v>
      </c>
      <c r="J36" s="22">
        <f t="shared" si="1"/>
        <v>0</v>
      </c>
      <c r="K36" s="27">
        <v>0</v>
      </c>
      <c r="Q36" s="27">
        <f t="shared" si="13"/>
        <v>0</v>
      </c>
      <c r="R36" s="27">
        <f t="shared" si="14"/>
        <v>19677</v>
      </c>
      <c r="T36" s="38">
        <f t="shared" si="15"/>
        <v>0</v>
      </c>
      <c r="U36" s="38">
        <f t="shared" si="16"/>
        <v>0</v>
      </c>
    </row>
    <row r="37" spans="1:21" x14ac:dyDescent="0.3">
      <c r="A37" s="23">
        <v>893</v>
      </c>
      <c r="B37" s="24" t="s">
        <v>30</v>
      </c>
      <c r="C37" s="25">
        <v>50179</v>
      </c>
      <c r="D37" s="20">
        <v>44038</v>
      </c>
      <c r="E37" s="20">
        <v>44562</v>
      </c>
      <c r="F37" s="22">
        <f t="shared" si="0"/>
        <v>36</v>
      </c>
      <c r="G37" s="37">
        <f t="shared" si="8"/>
        <v>36</v>
      </c>
      <c r="H37" s="26">
        <v>0</v>
      </c>
      <c r="I37" s="27">
        <v>50179</v>
      </c>
      <c r="J37" s="22">
        <f t="shared" si="1"/>
        <v>0</v>
      </c>
      <c r="K37" s="27">
        <v>0</v>
      </c>
      <c r="Q37" s="27">
        <f t="shared" si="13"/>
        <v>0</v>
      </c>
      <c r="R37" s="27">
        <f t="shared" si="14"/>
        <v>50179</v>
      </c>
      <c r="T37" s="38">
        <f t="shared" si="15"/>
        <v>0</v>
      </c>
      <c r="U37" s="38">
        <f t="shared" si="16"/>
        <v>0</v>
      </c>
    </row>
    <row r="38" spans="1:21" x14ac:dyDescent="0.3">
      <c r="A38" s="23">
        <v>897</v>
      </c>
      <c r="B38" s="24" t="s">
        <v>30</v>
      </c>
      <c r="C38" s="25">
        <v>50179</v>
      </c>
      <c r="D38" s="20">
        <v>44038</v>
      </c>
      <c r="E38" s="20">
        <v>44562</v>
      </c>
      <c r="F38" s="22">
        <f t="shared" si="0"/>
        <v>36</v>
      </c>
      <c r="G38" s="37">
        <f t="shared" si="8"/>
        <v>36</v>
      </c>
      <c r="H38" s="26">
        <v>0</v>
      </c>
      <c r="I38" s="27">
        <v>50179</v>
      </c>
      <c r="J38" s="22">
        <f t="shared" si="1"/>
        <v>0</v>
      </c>
      <c r="K38" s="27">
        <v>0</v>
      </c>
      <c r="Q38" s="27">
        <f t="shared" si="13"/>
        <v>0</v>
      </c>
      <c r="R38" s="27">
        <f t="shared" si="14"/>
        <v>50179</v>
      </c>
      <c r="T38" s="38">
        <f t="shared" si="15"/>
        <v>0</v>
      </c>
      <c r="U38" s="38">
        <f t="shared" si="16"/>
        <v>0</v>
      </c>
    </row>
    <row r="39" spans="1:21" x14ac:dyDescent="0.3">
      <c r="A39" s="23">
        <v>919</v>
      </c>
      <c r="B39" s="24" t="s">
        <v>30</v>
      </c>
      <c r="C39" s="25">
        <v>51961</v>
      </c>
      <c r="D39" s="20">
        <v>44056</v>
      </c>
      <c r="E39" s="20">
        <v>44562</v>
      </c>
      <c r="F39" s="22">
        <f t="shared" si="0"/>
        <v>36</v>
      </c>
      <c r="G39" s="37">
        <f t="shared" si="8"/>
        <v>36</v>
      </c>
      <c r="H39" s="26">
        <v>0</v>
      </c>
      <c r="I39" s="27">
        <v>51961</v>
      </c>
      <c r="J39" s="22">
        <f t="shared" si="1"/>
        <v>0</v>
      </c>
      <c r="K39" s="27">
        <v>0</v>
      </c>
      <c r="Q39" s="27">
        <f t="shared" si="13"/>
        <v>0</v>
      </c>
      <c r="R39" s="27">
        <f t="shared" si="14"/>
        <v>51961</v>
      </c>
      <c r="T39" s="38">
        <f t="shared" si="15"/>
        <v>0</v>
      </c>
      <c r="U39" s="38">
        <f t="shared" si="16"/>
        <v>0</v>
      </c>
    </row>
    <row r="40" spans="1:21" x14ac:dyDescent="0.3">
      <c r="A40" s="23">
        <v>935</v>
      </c>
      <c r="B40" s="24" t="s">
        <v>255</v>
      </c>
      <c r="C40" s="25">
        <v>35575</v>
      </c>
      <c r="D40" s="20">
        <v>44101</v>
      </c>
      <c r="E40" s="20">
        <v>44562</v>
      </c>
      <c r="F40" s="22">
        <f t="shared" si="0"/>
        <v>36</v>
      </c>
      <c r="G40" s="37">
        <f t="shared" si="8"/>
        <v>36</v>
      </c>
      <c r="H40" s="26">
        <v>790</v>
      </c>
      <c r="I40" s="27">
        <v>28440</v>
      </c>
      <c r="J40" s="22">
        <f t="shared" si="1"/>
        <v>9480</v>
      </c>
      <c r="K40" s="27">
        <v>7135</v>
      </c>
      <c r="N40">
        <v>4</v>
      </c>
      <c r="Q40" s="27">
        <f t="shared" si="13"/>
        <v>8893.75</v>
      </c>
      <c r="R40" s="27">
        <f t="shared" si="14"/>
        <v>35575</v>
      </c>
      <c r="T40" s="38">
        <f t="shared" si="15"/>
        <v>-586.25</v>
      </c>
      <c r="U40" s="38">
        <f t="shared" si="16"/>
        <v>7135</v>
      </c>
    </row>
    <row r="41" spans="1:21" x14ac:dyDescent="0.3">
      <c r="A41" s="23">
        <v>943</v>
      </c>
      <c r="B41" s="24" t="s">
        <v>28</v>
      </c>
      <c r="C41" s="25">
        <v>76377</v>
      </c>
      <c r="D41" s="20">
        <v>44093</v>
      </c>
      <c r="E41" s="20">
        <v>44562</v>
      </c>
      <c r="F41" s="22">
        <f t="shared" si="0"/>
        <v>36</v>
      </c>
      <c r="G41" s="37">
        <f t="shared" si="8"/>
        <v>36</v>
      </c>
      <c r="H41" s="26">
        <v>0</v>
      </c>
      <c r="I41" s="27">
        <v>76377</v>
      </c>
      <c r="J41" s="22">
        <f t="shared" si="1"/>
        <v>0</v>
      </c>
      <c r="K41" s="27">
        <v>0</v>
      </c>
      <c r="Q41" s="27">
        <f t="shared" si="13"/>
        <v>0</v>
      </c>
      <c r="R41" s="27">
        <f t="shared" si="14"/>
        <v>76377</v>
      </c>
      <c r="T41" s="38">
        <f t="shared" si="15"/>
        <v>0</v>
      </c>
      <c r="U41" s="38">
        <f t="shared" si="16"/>
        <v>0</v>
      </c>
    </row>
    <row r="42" spans="1:21" x14ac:dyDescent="0.3">
      <c r="A42" s="23">
        <v>955</v>
      </c>
      <c r="B42" s="24" t="s">
        <v>255</v>
      </c>
      <c r="C42" s="25">
        <v>107834</v>
      </c>
      <c r="D42" s="20">
        <v>44093</v>
      </c>
      <c r="E42" s="20">
        <v>44562</v>
      </c>
      <c r="F42" s="22">
        <f t="shared" si="0"/>
        <v>36</v>
      </c>
      <c r="G42" s="37">
        <f t="shared" si="8"/>
        <v>36</v>
      </c>
      <c r="H42" s="26">
        <v>0</v>
      </c>
      <c r="I42" s="27">
        <v>107834</v>
      </c>
      <c r="J42" s="22">
        <f t="shared" si="1"/>
        <v>0</v>
      </c>
      <c r="K42" s="27">
        <v>0</v>
      </c>
      <c r="Q42" s="27">
        <f t="shared" si="13"/>
        <v>0</v>
      </c>
      <c r="R42" s="27">
        <f t="shared" si="14"/>
        <v>107834</v>
      </c>
      <c r="T42" s="38">
        <f t="shared" si="15"/>
        <v>0</v>
      </c>
      <c r="U42" s="38">
        <f t="shared" si="16"/>
        <v>0</v>
      </c>
    </row>
    <row r="43" spans="1:21" x14ac:dyDescent="0.3">
      <c r="A43" s="23">
        <v>969</v>
      </c>
      <c r="B43" s="24" t="s">
        <v>256</v>
      </c>
      <c r="C43" s="25">
        <v>25770</v>
      </c>
      <c r="D43" s="20">
        <v>43741</v>
      </c>
      <c r="E43" s="20">
        <v>44562</v>
      </c>
      <c r="F43" s="22">
        <f t="shared" si="0"/>
        <v>36</v>
      </c>
      <c r="G43" s="37">
        <f t="shared" si="8"/>
        <v>36</v>
      </c>
      <c r="H43" s="26">
        <v>0</v>
      </c>
      <c r="I43" s="27">
        <v>25770</v>
      </c>
      <c r="J43" s="22">
        <f t="shared" si="1"/>
        <v>0</v>
      </c>
      <c r="K43" s="27">
        <v>0</v>
      </c>
      <c r="Q43" s="27">
        <f t="shared" si="13"/>
        <v>0</v>
      </c>
      <c r="R43" s="27">
        <f t="shared" si="14"/>
        <v>25770</v>
      </c>
      <c r="T43" s="38">
        <f t="shared" si="15"/>
        <v>0</v>
      </c>
      <c r="U43" s="38">
        <f t="shared" si="16"/>
        <v>0</v>
      </c>
    </row>
    <row r="44" spans="1:21" x14ac:dyDescent="0.3">
      <c r="A44" s="23">
        <v>982</v>
      </c>
      <c r="B44" s="24" t="s">
        <v>30</v>
      </c>
      <c r="C44" s="25">
        <v>52085</v>
      </c>
      <c r="D44" s="20">
        <v>44038</v>
      </c>
      <c r="E44" s="20">
        <v>44562</v>
      </c>
      <c r="F44" s="22">
        <f t="shared" si="0"/>
        <v>36</v>
      </c>
      <c r="G44" s="37">
        <f t="shared" si="8"/>
        <v>36</v>
      </c>
      <c r="H44" s="26">
        <v>0</v>
      </c>
      <c r="I44" s="27">
        <v>52085</v>
      </c>
      <c r="J44" s="22">
        <f t="shared" si="1"/>
        <v>0</v>
      </c>
      <c r="K44" s="27">
        <v>0</v>
      </c>
      <c r="Q44" s="27">
        <f t="shared" si="13"/>
        <v>0</v>
      </c>
      <c r="R44" s="27">
        <f t="shared" si="14"/>
        <v>52085</v>
      </c>
      <c r="T44" s="38">
        <f t="shared" si="15"/>
        <v>0</v>
      </c>
      <c r="U44" s="38">
        <f t="shared" si="16"/>
        <v>0</v>
      </c>
    </row>
    <row r="45" spans="1:21" x14ac:dyDescent="0.3">
      <c r="A45" s="23">
        <v>986</v>
      </c>
      <c r="B45" s="24" t="s">
        <v>30</v>
      </c>
      <c r="C45" s="25">
        <v>52166</v>
      </c>
      <c r="D45" s="20">
        <v>44133</v>
      </c>
      <c r="E45" s="20">
        <v>44562</v>
      </c>
      <c r="F45" s="22">
        <f t="shared" si="0"/>
        <v>36</v>
      </c>
      <c r="G45" s="37">
        <f t="shared" si="8"/>
        <v>36</v>
      </c>
      <c r="H45" s="26">
        <v>0</v>
      </c>
      <c r="I45" s="27">
        <v>52166</v>
      </c>
      <c r="J45" s="22">
        <f t="shared" si="1"/>
        <v>0</v>
      </c>
      <c r="K45" s="27">
        <v>0</v>
      </c>
      <c r="Q45" s="27">
        <f t="shared" si="13"/>
        <v>0</v>
      </c>
      <c r="R45" s="27">
        <f t="shared" si="14"/>
        <v>52166</v>
      </c>
      <c r="T45" s="38">
        <f t="shared" si="15"/>
        <v>0</v>
      </c>
      <c r="U45" s="38">
        <f t="shared" si="16"/>
        <v>0</v>
      </c>
    </row>
    <row r="46" spans="1:21" x14ac:dyDescent="0.3">
      <c r="A46" s="23">
        <v>995</v>
      </c>
      <c r="B46" s="24" t="s">
        <v>30</v>
      </c>
      <c r="C46" s="25">
        <v>52735</v>
      </c>
      <c r="D46" s="20">
        <v>44137</v>
      </c>
      <c r="E46" s="20">
        <v>44562</v>
      </c>
      <c r="F46" s="22">
        <f t="shared" si="0"/>
        <v>36</v>
      </c>
      <c r="G46" s="37">
        <f t="shared" si="8"/>
        <v>36</v>
      </c>
      <c r="H46" s="26">
        <v>0</v>
      </c>
      <c r="I46" s="27">
        <v>52735</v>
      </c>
      <c r="J46" s="22">
        <f t="shared" si="1"/>
        <v>0</v>
      </c>
      <c r="K46" s="27">
        <v>0</v>
      </c>
      <c r="Q46" s="27">
        <f t="shared" si="13"/>
        <v>0</v>
      </c>
      <c r="R46" s="27">
        <f t="shared" si="14"/>
        <v>52735</v>
      </c>
      <c r="T46" s="38">
        <f t="shared" si="15"/>
        <v>0</v>
      </c>
      <c r="U46" s="38">
        <f t="shared" si="16"/>
        <v>0</v>
      </c>
    </row>
    <row r="47" spans="1:21" x14ac:dyDescent="0.3">
      <c r="A47" s="23">
        <v>1003</v>
      </c>
      <c r="B47" s="24" t="s">
        <v>31</v>
      </c>
      <c r="C47" s="25">
        <v>21520</v>
      </c>
      <c r="D47" s="20">
        <v>44136</v>
      </c>
      <c r="E47" s="20">
        <v>44562</v>
      </c>
      <c r="F47" s="22">
        <f t="shared" si="0"/>
        <v>36</v>
      </c>
      <c r="G47" s="37">
        <f t="shared" si="8"/>
        <v>36</v>
      </c>
      <c r="H47" s="26">
        <v>0</v>
      </c>
      <c r="I47" s="27">
        <v>21520</v>
      </c>
      <c r="J47" s="22">
        <f t="shared" si="1"/>
        <v>0</v>
      </c>
      <c r="K47" s="27">
        <v>0</v>
      </c>
      <c r="Q47" s="27">
        <f t="shared" si="13"/>
        <v>0</v>
      </c>
      <c r="R47" s="27">
        <f t="shared" si="14"/>
        <v>21520</v>
      </c>
      <c r="T47" s="38">
        <f t="shared" si="15"/>
        <v>0</v>
      </c>
      <c r="U47" s="38">
        <f t="shared" si="16"/>
        <v>0</v>
      </c>
    </row>
    <row r="48" spans="1:21" x14ac:dyDescent="0.3">
      <c r="A48" s="23">
        <v>1004</v>
      </c>
      <c r="B48" s="24" t="s">
        <v>31</v>
      </c>
      <c r="C48" s="25">
        <v>21520</v>
      </c>
      <c r="D48" s="20">
        <v>44136</v>
      </c>
      <c r="E48" s="20">
        <v>44562</v>
      </c>
      <c r="F48" s="22">
        <f t="shared" si="0"/>
        <v>36</v>
      </c>
      <c r="G48" s="37">
        <f t="shared" si="8"/>
        <v>36</v>
      </c>
      <c r="H48" s="26">
        <v>0</v>
      </c>
      <c r="I48" s="27">
        <v>21520</v>
      </c>
      <c r="J48" s="22">
        <f t="shared" si="1"/>
        <v>0</v>
      </c>
      <c r="K48" s="27">
        <v>0</v>
      </c>
      <c r="Q48" s="27">
        <f t="shared" si="13"/>
        <v>0</v>
      </c>
      <c r="R48" s="27">
        <f t="shared" si="14"/>
        <v>21520</v>
      </c>
      <c r="T48" s="38">
        <f t="shared" si="15"/>
        <v>0</v>
      </c>
      <c r="U48" s="38">
        <f t="shared" si="16"/>
        <v>0</v>
      </c>
    </row>
    <row r="49" spans="1:21" x14ac:dyDescent="0.3">
      <c r="A49" s="23">
        <v>1005</v>
      </c>
      <c r="B49" s="24" t="s">
        <v>28</v>
      </c>
      <c r="C49" s="25">
        <v>77438</v>
      </c>
      <c r="D49" s="20">
        <v>44163</v>
      </c>
      <c r="E49" s="20">
        <v>44562</v>
      </c>
      <c r="F49" s="22">
        <f t="shared" si="0"/>
        <v>36</v>
      </c>
      <c r="G49" s="37">
        <f t="shared" si="8"/>
        <v>36</v>
      </c>
      <c r="H49" s="26">
        <v>0</v>
      </c>
      <c r="I49" s="27">
        <v>77438</v>
      </c>
      <c r="J49" s="22">
        <f t="shared" si="1"/>
        <v>0</v>
      </c>
      <c r="K49" s="27">
        <v>0</v>
      </c>
      <c r="Q49" s="27">
        <f t="shared" si="13"/>
        <v>0</v>
      </c>
      <c r="R49" s="27">
        <f t="shared" si="14"/>
        <v>77438</v>
      </c>
      <c r="T49" s="38">
        <f t="shared" si="15"/>
        <v>0</v>
      </c>
      <c r="U49" s="38">
        <f t="shared" si="16"/>
        <v>0</v>
      </c>
    </row>
    <row r="50" spans="1:21" x14ac:dyDescent="0.3">
      <c r="A50" s="23">
        <v>1013</v>
      </c>
      <c r="B50" s="24" t="s">
        <v>30</v>
      </c>
      <c r="C50" s="25">
        <v>51948</v>
      </c>
      <c r="D50" s="20">
        <v>44163</v>
      </c>
      <c r="E50" s="20">
        <v>44562</v>
      </c>
      <c r="F50" s="22">
        <f t="shared" si="0"/>
        <v>36</v>
      </c>
      <c r="G50" s="37">
        <f t="shared" si="8"/>
        <v>36</v>
      </c>
      <c r="H50" s="26">
        <v>0</v>
      </c>
      <c r="I50" s="27">
        <v>51948</v>
      </c>
      <c r="J50" s="22">
        <f t="shared" si="1"/>
        <v>0</v>
      </c>
      <c r="K50" s="27">
        <v>0</v>
      </c>
      <c r="Q50" s="27">
        <f t="shared" si="13"/>
        <v>0</v>
      </c>
      <c r="R50" s="27">
        <f t="shared" si="14"/>
        <v>51948</v>
      </c>
      <c r="T50" s="38">
        <f t="shared" si="15"/>
        <v>0</v>
      </c>
      <c r="U50" s="38">
        <f t="shared" si="16"/>
        <v>0</v>
      </c>
    </row>
    <row r="51" spans="1:21" x14ac:dyDescent="0.3">
      <c r="A51" s="23">
        <v>1050</v>
      </c>
      <c r="B51" s="24" t="s">
        <v>35</v>
      </c>
      <c r="C51" s="25">
        <v>52929</v>
      </c>
      <c r="D51" s="20">
        <v>44221</v>
      </c>
      <c r="E51" s="20">
        <v>44562</v>
      </c>
      <c r="F51" s="22">
        <f t="shared" si="0"/>
        <v>36</v>
      </c>
      <c r="G51" s="37">
        <f>ROUND(C51/H51,0)</f>
        <v>37</v>
      </c>
      <c r="H51" s="26">
        <v>1430</v>
      </c>
      <c r="I51" s="27">
        <v>51480</v>
      </c>
      <c r="J51" s="22">
        <f t="shared" si="1"/>
        <v>17160</v>
      </c>
      <c r="K51" s="27">
        <v>1449</v>
      </c>
      <c r="N51">
        <v>3</v>
      </c>
      <c r="Q51" s="27">
        <f t="shared" si="13"/>
        <v>17643</v>
      </c>
      <c r="R51" s="27">
        <f t="shared" si="14"/>
        <v>51498.486486486487</v>
      </c>
      <c r="T51" s="38">
        <f t="shared" si="15"/>
        <v>483</v>
      </c>
      <c r="U51" s="38">
        <f t="shared" si="16"/>
        <v>18.486486486486683</v>
      </c>
    </row>
    <row r="52" spans="1:21" x14ac:dyDescent="0.3">
      <c r="A52" s="23">
        <v>1063</v>
      </c>
      <c r="B52" s="24" t="s">
        <v>28</v>
      </c>
      <c r="C52" s="25">
        <v>79720</v>
      </c>
      <c r="D52" s="20">
        <v>44240</v>
      </c>
      <c r="E52" s="20">
        <v>44562</v>
      </c>
      <c r="F52" s="22">
        <f t="shared" si="0"/>
        <v>36</v>
      </c>
      <c r="G52" s="37">
        <f t="shared" ref="G52:G82" si="17">ROUND(C52/H52,0)</f>
        <v>38</v>
      </c>
      <c r="H52" s="26">
        <v>2097</v>
      </c>
      <c r="I52" s="27">
        <v>75492</v>
      </c>
      <c r="J52" s="22">
        <f t="shared" si="1"/>
        <v>25164</v>
      </c>
      <c r="K52" s="27">
        <v>4228</v>
      </c>
      <c r="N52">
        <v>3</v>
      </c>
      <c r="Q52" s="27">
        <f t="shared" si="13"/>
        <v>26573.333333333332</v>
      </c>
      <c r="R52" s="27">
        <f t="shared" si="14"/>
        <v>75524.210526315801</v>
      </c>
      <c r="T52" s="38">
        <f t="shared" si="15"/>
        <v>1409.3333333333321</v>
      </c>
      <c r="U52" s="38">
        <f t="shared" si="16"/>
        <v>32.210526315800962</v>
      </c>
    </row>
    <row r="53" spans="1:21" x14ac:dyDescent="0.3">
      <c r="A53" s="23">
        <v>1064</v>
      </c>
      <c r="B53" s="24" t="s">
        <v>28</v>
      </c>
      <c r="C53" s="25">
        <v>79720</v>
      </c>
      <c r="D53" s="20">
        <v>44240</v>
      </c>
      <c r="E53" s="20">
        <v>44562</v>
      </c>
      <c r="F53" s="22">
        <f t="shared" si="0"/>
        <v>36</v>
      </c>
      <c r="G53" s="37">
        <f t="shared" si="17"/>
        <v>38</v>
      </c>
      <c r="H53" s="26">
        <v>2097</v>
      </c>
      <c r="I53" s="27">
        <v>75492</v>
      </c>
      <c r="J53" s="22">
        <f t="shared" si="1"/>
        <v>25164</v>
      </c>
      <c r="K53" s="27">
        <v>4228</v>
      </c>
      <c r="N53">
        <v>3</v>
      </c>
      <c r="Q53" s="27">
        <f t="shared" si="13"/>
        <v>26573.333333333332</v>
      </c>
      <c r="R53" s="27">
        <f t="shared" si="14"/>
        <v>75524.210526315801</v>
      </c>
      <c r="T53" s="38">
        <f t="shared" si="15"/>
        <v>1409.3333333333321</v>
      </c>
      <c r="U53" s="38">
        <f t="shared" si="16"/>
        <v>32.210526315800962</v>
      </c>
    </row>
    <row r="54" spans="1:21" x14ac:dyDescent="0.3">
      <c r="A54" s="23">
        <v>1091</v>
      </c>
      <c r="B54" s="24" t="s">
        <v>36</v>
      </c>
      <c r="C54" s="25">
        <v>226372</v>
      </c>
      <c r="D54" s="20">
        <v>44268</v>
      </c>
      <c r="E54" s="20">
        <v>44562</v>
      </c>
      <c r="F54" s="22">
        <f t="shared" si="0"/>
        <v>36</v>
      </c>
      <c r="G54" s="37">
        <f t="shared" si="17"/>
        <v>39</v>
      </c>
      <c r="H54" s="26">
        <v>5804</v>
      </c>
      <c r="I54" s="27">
        <v>208944</v>
      </c>
      <c r="J54" s="22">
        <f t="shared" si="1"/>
        <v>69648</v>
      </c>
      <c r="K54" s="27">
        <v>17428</v>
      </c>
      <c r="N54">
        <v>3</v>
      </c>
      <c r="Q54" s="27">
        <f t="shared" si="13"/>
        <v>75457.333333333328</v>
      </c>
      <c r="R54" s="27">
        <f t="shared" si="14"/>
        <v>208958.76923076925</v>
      </c>
      <c r="T54" s="38">
        <f t="shared" si="15"/>
        <v>5809.3333333333285</v>
      </c>
      <c r="U54" s="38">
        <f t="shared" si="16"/>
        <v>14.769230769248679</v>
      </c>
    </row>
    <row r="55" spans="1:21" x14ac:dyDescent="0.3">
      <c r="A55" s="23">
        <v>1094</v>
      </c>
      <c r="B55" s="24" t="s">
        <v>35</v>
      </c>
      <c r="C55" s="25">
        <v>54175</v>
      </c>
      <c r="D55" s="20">
        <v>44221</v>
      </c>
      <c r="E55" s="20">
        <v>44562</v>
      </c>
      <c r="F55" s="22">
        <f t="shared" si="0"/>
        <v>36</v>
      </c>
      <c r="G55" s="37">
        <f t="shared" si="17"/>
        <v>39</v>
      </c>
      <c r="H55" s="26">
        <v>1389</v>
      </c>
      <c r="I55" s="27">
        <v>50004</v>
      </c>
      <c r="J55" s="22">
        <f t="shared" si="1"/>
        <v>16668</v>
      </c>
      <c r="K55" s="27">
        <v>4171</v>
      </c>
      <c r="N55">
        <v>3</v>
      </c>
      <c r="Q55" s="27">
        <f t="shared" si="13"/>
        <v>18058.333333333332</v>
      </c>
      <c r="R55" s="27">
        <f t="shared" si="14"/>
        <v>50007.692307692312</v>
      </c>
      <c r="T55" s="38">
        <f t="shared" si="15"/>
        <v>1390.3333333333321</v>
      </c>
      <c r="U55" s="38">
        <f t="shared" si="16"/>
        <v>3.6923076923121698</v>
      </c>
    </row>
    <row r="56" spans="1:21" x14ac:dyDescent="0.3">
      <c r="A56" s="23">
        <v>1098</v>
      </c>
      <c r="B56" s="24" t="s">
        <v>28</v>
      </c>
      <c r="C56" s="25">
        <v>98127</v>
      </c>
      <c r="D56" s="20">
        <v>44268</v>
      </c>
      <c r="E56" s="20">
        <v>44562</v>
      </c>
      <c r="F56" s="22">
        <f t="shared" si="0"/>
        <v>36</v>
      </c>
      <c r="G56" s="37">
        <f t="shared" si="17"/>
        <v>39</v>
      </c>
      <c r="H56" s="26">
        <v>2516</v>
      </c>
      <c r="I56" s="27">
        <v>90576</v>
      </c>
      <c r="J56" s="22">
        <f t="shared" si="1"/>
        <v>30192</v>
      </c>
      <c r="K56" s="27">
        <v>7551</v>
      </c>
      <c r="N56">
        <v>3</v>
      </c>
      <c r="Q56" s="27">
        <f t="shared" si="13"/>
        <v>32709</v>
      </c>
      <c r="R56" s="27">
        <f t="shared" si="14"/>
        <v>90578.76923076922</v>
      </c>
      <c r="T56" s="38">
        <f t="shared" si="15"/>
        <v>2517</v>
      </c>
      <c r="U56" s="38">
        <f t="shared" si="16"/>
        <v>2.7692307692195754</v>
      </c>
    </row>
    <row r="57" spans="1:21" x14ac:dyDescent="0.3">
      <c r="A57" s="23">
        <v>1106</v>
      </c>
      <c r="B57" s="24" t="s">
        <v>30</v>
      </c>
      <c r="C57" s="25">
        <v>55261</v>
      </c>
      <c r="D57" s="20">
        <v>44283</v>
      </c>
      <c r="E57" s="20">
        <v>44562</v>
      </c>
      <c r="F57" s="22">
        <f t="shared" si="0"/>
        <v>36</v>
      </c>
      <c r="G57" s="37">
        <f t="shared" si="17"/>
        <v>39</v>
      </c>
      <c r="H57" s="26">
        <v>1416</v>
      </c>
      <c r="I57" s="27">
        <v>50976</v>
      </c>
      <c r="J57" s="22">
        <f t="shared" si="1"/>
        <v>16992</v>
      </c>
      <c r="K57" s="27">
        <v>4285</v>
      </c>
      <c r="N57">
        <v>3</v>
      </c>
      <c r="Q57" s="27">
        <f t="shared" si="13"/>
        <v>18420.333333333332</v>
      </c>
      <c r="R57" s="27">
        <f t="shared" si="14"/>
        <v>51010.153846153851</v>
      </c>
      <c r="T57" s="38">
        <f t="shared" si="15"/>
        <v>1428.3333333333321</v>
      </c>
      <c r="U57" s="38">
        <f t="shared" si="16"/>
        <v>34.153846153851191</v>
      </c>
    </row>
    <row r="58" spans="1:21" x14ac:dyDescent="0.3">
      <c r="A58" s="23">
        <v>1111</v>
      </c>
      <c r="B58" s="24" t="s">
        <v>30</v>
      </c>
      <c r="C58" s="25">
        <v>55261</v>
      </c>
      <c r="D58" s="20">
        <v>44283</v>
      </c>
      <c r="E58" s="20">
        <v>44562</v>
      </c>
      <c r="F58" s="22">
        <f t="shared" si="0"/>
        <v>36</v>
      </c>
      <c r="G58" s="37">
        <f t="shared" si="17"/>
        <v>39</v>
      </c>
      <c r="H58" s="26">
        <v>1416</v>
      </c>
      <c r="I58" s="27">
        <v>50976</v>
      </c>
      <c r="J58" s="22">
        <f t="shared" si="1"/>
        <v>16992</v>
      </c>
      <c r="K58" s="27">
        <v>4285</v>
      </c>
      <c r="N58">
        <v>3</v>
      </c>
      <c r="Q58" s="27">
        <f t="shared" si="13"/>
        <v>18420.333333333332</v>
      </c>
      <c r="R58" s="27">
        <f t="shared" si="14"/>
        <v>51010.153846153851</v>
      </c>
      <c r="T58" s="38">
        <f t="shared" si="15"/>
        <v>1428.3333333333321</v>
      </c>
      <c r="U58" s="38">
        <f t="shared" si="16"/>
        <v>34.153846153851191</v>
      </c>
    </row>
    <row r="59" spans="1:21" x14ac:dyDescent="0.3">
      <c r="A59" s="23">
        <v>1127</v>
      </c>
      <c r="B59" s="24" t="s">
        <v>30</v>
      </c>
      <c r="C59" s="25">
        <v>55134</v>
      </c>
      <c r="D59" s="20">
        <v>44137</v>
      </c>
      <c r="E59" s="20">
        <v>44562</v>
      </c>
      <c r="F59" s="22">
        <f t="shared" si="0"/>
        <v>36</v>
      </c>
      <c r="G59" s="37">
        <f t="shared" si="17"/>
        <v>39</v>
      </c>
      <c r="H59" s="26">
        <v>1413</v>
      </c>
      <c r="I59" s="27">
        <v>50868</v>
      </c>
      <c r="J59" s="22">
        <f t="shared" si="1"/>
        <v>16956</v>
      </c>
      <c r="K59" s="27">
        <v>4266</v>
      </c>
      <c r="N59">
        <v>3</v>
      </c>
      <c r="Q59" s="27">
        <f t="shared" si="13"/>
        <v>18378</v>
      </c>
      <c r="R59" s="27">
        <f t="shared" si="14"/>
        <v>50892.923076923078</v>
      </c>
      <c r="T59" s="38">
        <f t="shared" si="15"/>
        <v>1422</v>
      </c>
      <c r="U59" s="38">
        <f t="shared" si="16"/>
        <v>24.923076923078042</v>
      </c>
    </row>
    <row r="60" spans="1:21" x14ac:dyDescent="0.3">
      <c r="A60" s="23">
        <v>1131</v>
      </c>
      <c r="B60" s="24" t="s">
        <v>28</v>
      </c>
      <c r="C60" s="25">
        <v>97766</v>
      </c>
      <c r="D60" s="20">
        <v>44283</v>
      </c>
      <c r="E60" s="20">
        <v>44562</v>
      </c>
      <c r="F60" s="22">
        <f t="shared" si="0"/>
        <v>36</v>
      </c>
      <c r="G60" s="37">
        <f t="shared" si="17"/>
        <v>39</v>
      </c>
      <c r="H60" s="26">
        <v>2506</v>
      </c>
      <c r="I60" s="27">
        <v>90216</v>
      </c>
      <c r="J60" s="22">
        <f t="shared" si="1"/>
        <v>30072</v>
      </c>
      <c r="K60" s="27">
        <v>7550</v>
      </c>
      <c r="N60">
        <v>3</v>
      </c>
      <c r="Q60" s="27">
        <f t="shared" si="13"/>
        <v>32588.666666666668</v>
      </c>
      <c r="R60" s="27">
        <f t="shared" si="14"/>
        <v>90245.538461538454</v>
      </c>
      <c r="T60" s="38">
        <f t="shared" si="15"/>
        <v>2516.6666666666679</v>
      </c>
      <c r="U60" s="38">
        <f t="shared" si="16"/>
        <v>29.538461538453703</v>
      </c>
    </row>
    <row r="61" spans="1:21" x14ac:dyDescent="0.3">
      <c r="A61" s="23">
        <v>1139</v>
      </c>
      <c r="B61" s="24" t="s">
        <v>28</v>
      </c>
      <c r="C61" s="25">
        <v>98127</v>
      </c>
      <c r="D61" s="20">
        <v>44283</v>
      </c>
      <c r="E61" s="20">
        <v>44562</v>
      </c>
      <c r="F61" s="22">
        <f t="shared" si="0"/>
        <v>36</v>
      </c>
      <c r="G61" s="37">
        <f t="shared" si="17"/>
        <v>39</v>
      </c>
      <c r="H61" s="26">
        <v>2516</v>
      </c>
      <c r="I61" s="27">
        <v>90576</v>
      </c>
      <c r="J61" s="22">
        <f t="shared" si="1"/>
        <v>30192</v>
      </c>
      <c r="K61" s="27">
        <v>7551</v>
      </c>
      <c r="N61">
        <v>3</v>
      </c>
      <c r="Q61" s="27">
        <f t="shared" si="13"/>
        <v>32709</v>
      </c>
      <c r="R61" s="27">
        <f t="shared" si="14"/>
        <v>90578.76923076922</v>
      </c>
      <c r="T61" s="38">
        <f t="shared" si="15"/>
        <v>2517</v>
      </c>
      <c r="U61" s="38">
        <f t="shared" si="16"/>
        <v>2.7692307692195754</v>
      </c>
    </row>
    <row r="62" spans="1:21" x14ac:dyDescent="0.3">
      <c r="A62" s="23">
        <v>1155</v>
      </c>
      <c r="B62" s="24" t="s">
        <v>34</v>
      </c>
      <c r="C62" s="25">
        <v>108131</v>
      </c>
      <c r="D62" s="20">
        <v>44315</v>
      </c>
      <c r="E62" s="20">
        <v>44562</v>
      </c>
      <c r="F62" s="22">
        <f t="shared" si="0"/>
        <v>36</v>
      </c>
      <c r="G62" s="37">
        <f t="shared" si="17"/>
        <v>40</v>
      </c>
      <c r="H62" s="26">
        <v>2703</v>
      </c>
      <c r="I62" s="27">
        <v>97308</v>
      </c>
      <c r="J62" s="22">
        <f t="shared" si="1"/>
        <v>32436</v>
      </c>
      <c r="K62" s="27">
        <v>10823</v>
      </c>
      <c r="N62">
        <v>3</v>
      </c>
      <c r="Q62" s="27">
        <f t="shared" si="13"/>
        <v>36043.666666666664</v>
      </c>
      <c r="R62" s="27">
        <f t="shared" si="14"/>
        <v>97317.900000000009</v>
      </c>
      <c r="T62" s="38">
        <f t="shared" si="15"/>
        <v>3607.6666666666642</v>
      </c>
      <c r="U62" s="38">
        <f t="shared" si="16"/>
        <v>9.9000000000087311</v>
      </c>
    </row>
    <row r="63" spans="1:21" x14ac:dyDescent="0.3">
      <c r="A63" s="23">
        <v>1174</v>
      </c>
      <c r="B63" s="24" t="s">
        <v>28</v>
      </c>
      <c r="C63" s="25">
        <v>77198</v>
      </c>
      <c r="D63" s="20">
        <v>44336</v>
      </c>
      <c r="E63" s="20">
        <v>44562</v>
      </c>
      <c r="F63" s="22">
        <f t="shared" si="0"/>
        <v>36</v>
      </c>
      <c r="G63" s="37">
        <f t="shared" si="17"/>
        <v>41</v>
      </c>
      <c r="H63" s="26">
        <v>1882</v>
      </c>
      <c r="I63" s="27">
        <v>67752</v>
      </c>
      <c r="J63" s="22">
        <f t="shared" si="1"/>
        <v>22584</v>
      </c>
      <c r="K63" s="27">
        <v>9446</v>
      </c>
      <c r="N63">
        <v>3</v>
      </c>
      <c r="Q63" s="27">
        <f t="shared" si="13"/>
        <v>25732.666666666668</v>
      </c>
      <c r="R63" s="27">
        <f t="shared" si="14"/>
        <v>67783.609756097561</v>
      </c>
      <c r="T63" s="38">
        <f t="shared" si="15"/>
        <v>3148.6666666666679</v>
      </c>
      <c r="U63" s="38">
        <f t="shared" si="16"/>
        <v>31.609756097561331</v>
      </c>
    </row>
    <row r="64" spans="1:21" x14ac:dyDescent="0.3">
      <c r="A64" s="23">
        <v>1175</v>
      </c>
      <c r="B64" s="24" t="s">
        <v>28</v>
      </c>
      <c r="C64" s="25">
        <v>77198</v>
      </c>
      <c r="D64" s="20">
        <v>44336</v>
      </c>
      <c r="E64" s="20">
        <v>44562</v>
      </c>
      <c r="F64" s="22">
        <f t="shared" si="0"/>
        <v>36</v>
      </c>
      <c r="G64" s="37">
        <f t="shared" si="17"/>
        <v>41</v>
      </c>
      <c r="H64" s="26">
        <v>1882</v>
      </c>
      <c r="I64" s="27">
        <v>67752</v>
      </c>
      <c r="J64" s="22">
        <f t="shared" si="1"/>
        <v>22584</v>
      </c>
      <c r="K64" s="27">
        <v>9446</v>
      </c>
      <c r="N64">
        <v>3</v>
      </c>
      <c r="Q64" s="27">
        <f t="shared" si="13"/>
        <v>25732.666666666668</v>
      </c>
      <c r="R64" s="27">
        <f t="shared" si="14"/>
        <v>67783.609756097561</v>
      </c>
      <c r="T64" s="38">
        <f t="shared" si="15"/>
        <v>3148.6666666666679</v>
      </c>
      <c r="U64" s="38">
        <f t="shared" si="16"/>
        <v>31.609756097561331</v>
      </c>
    </row>
    <row r="65" spans="1:21" x14ac:dyDescent="0.3">
      <c r="A65" s="23">
        <v>1176</v>
      </c>
      <c r="B65" s="24" t="s">
        <v>28</v>
      </c>
      <c r="C65" s="25">
        <v>77198</v>
      </c>
      <c r="D65" s="20">
        <v>44336</v>
      </c>
      <c r="E65" s="20">
        <v>44562</v>
      </c>
      <c r="F65" s="22">
        <f t="shared" si="0"/>
        <v>36</v>
      </c>
      <c r="G65" s="37">
        <f t="shared" si="17"/>
        <v>41</v>
      </c>
      <c r="H65" s="26">
        <v>1882</v>
      </c>
      <c r="I65" s="27">
        <v>67752</v>
      </c>
      <c r="J65" s="22">
        <f t="shared" si="1"/>
        <v>22584</v>
      </c>
      <c r="K65" s="27">
        <v>9446</v>
      </c>
      <c r="N65">
        <v>3</v>
      </c>
      <c r="Q65" s="27">
        <f t="shared" si="13"/>
        <v>25732.666666666668</v>
      </c>
      <c r="R65" s="27">
        <f t="shared" si="14"/>
        <v>67783.609756097561</v>
      </c>
      <c r="T65" s="38">
        <f t="shared" si="15"/>
        <v>3148.6666666666679</v>
      </c>
      <c r="U65" s="38">
        <f t="shared" si="16"/>
        <v>31.609756097561331</v>
      </c>
    </row>
    <row r="66" spans="1:21" x14ac:dyDescent="0.3">
      <c r="A66" s="23">
        <v>1203</v>
      </c>
      <c r="B66" s="24" t="s">
        <v>37</v>
      </c>
      <c r="C66" s="25">
        <v>14840</v>
      </c>
      <c r="D66" s="20">
        <v>44349</v>
      </c>
      <c r="E66" s="20">
        <v>44562</v>
      </c>
      <c r="F66" s="22">
        <f t="shared" si="0"/>
        <v>36</v>
      </c>
      <c r="G66" s="37">
        <f t="shared" si="17"/>
        <v>42</v>
      </c>
      <c r="H66" s="26">
        <v>353</v>
      </c>
      <c r="I66" s="27">
        <v>12708</v>
      </c>
      <c r="J66" s="22">
        <f t="shared" si="1"/>
        <v>4236</v>
      </c>
      <c r="K66" s="27">
        <v>2132</v>
      </c>
      <c r="N66">
        <v>3</v>
      </c>
      <c r="Q66" s="27">
        <f t="shared" si="13"/>
        <v>4946.666666666667</v>
      </c>
      <c r="R66" s="27">
        <f t="shared" si="14"/>
        <v>12720</v>
      </c>
      <c r="T66" s="38">
        <f t="shared" si="15"/>
        <v>710.66666666666697</v>
      </c>
      <c r="U66" s="38">
        <f t="shared" si="16"/>
        <v>12</v>
      </c>
    </row>
    <row r="67" spans="1:21" x14ac:dyDescent="0.3">
      <c r="A67" s="23">
        <v>1204</v>
      </c>
      <c r="B67" s="24" t="s">
        <v>34</v>
      </c>
      <c r="C67" s="25">
        <v>108759</v>
      </c>
      <c r="D67" s="20">
        <v>44351</v>
      </c>
      <c r="E67" s="20">
        <v>44562</v>
      </c>
      <c r="F67" s="22">
        <f t="shared" si="0"/>
        <v>36</v>
      </c>
      <c r="G67" s="37">
        <f t="shared" si="17"/>
        <v>42</v>
      </c>
      <c r="H67" s="26">
        <v>2589</v>
      </c>
      <c r="I67" s="27">
        <v>93204</v>
      </c>
      <c r="J67" s="22">
        <f t="shared" si="1"/>
        <v>31068</v>
      </c>
      <c r="K67" s="27">
        <v>15555</v>
      </c>
      <c r="N67">
        <v>4</v>
      </c>
      <c r="Q67" s="27">
        <f t="shared" si="13"/>
        <v>27189.75</v>
      </c>
      <c r="R67" s="27">
        <f t="shared" si="14"/>
        <v>93222</v>
      </c>
      <c r="T67" s="38">
        <f t="shared" si="15"/>
        <v>-3878.25</v>
      </c>
      <c r="U67" s="38">
        <f t="shared" si="16"/>
        <v>18</v>
      </c>
    </row>
    <row r="68" spans="1:21" x14ac:dyDescent="0.3">
      <c r="A68" s="23">
        <v>1207</v>
      </c>
      <c r="B68" s="24" t="s">
        <v>34</v>
      </c>
      <c r="C68" s="25">
        <v>111785</v>
      </c>
      <c r="D68" s="20">
        <v>44336</v>
      </c>
      <c r="E68" s="20">
        <v>44562</v>
      </c>
      <c r="F68" s="22">
        <f t="shared" si="0"/>
        <v>36</v>
      </c>
      <c r="G68" s="37">
        <f t="shared" si="17"/>
        <v>42</v>
      </c>
      <c r="H68" s="26">
        <v>2661</v>
      </c>
      <c r="I68" s="27">
        <v>95796</v>
      </c>
      <c r="J68" s="22">
        <f t="shared" si="1"/>
        <v>31932</v>
      </c>
      <c r="K68" s="27">
        <v>15989</v>
      </c>
      <c r="N68">
        <v>4</v>
      </c>
      <c r="Q68" s="27">
        <f t="shared" si="13"/>
        <v>27946.25</v>
      </c>
      <c r="R68" s="27">
        <f t="shared" si="14"/>
        <v>95815.71428571429</v>
      </c>
      <c r="T68" s="38">
        <f t="shared" si="15"/>
        <v>-3985.75</v>
      </c>
      <c r="U68" s="38">
        <f t="shared" si="16"/>
        <v>19.714285714289872</v>
      </c>
    </row>
    <row r="69" spans="1:21" x14ac:dyDescent="0.3">
      <c r="A69" s="23">
        <v>1213</v>
      </c>
      <c r="B69" s="24" t="s">
        <v>38</v>
      </c>
      <c r="C69" s="25">
        <v>18235</v>
      </c>
      <c r="D69" s="20">
        <v>44379</v>
      </c>
      <c r="E69" s="20">
        <v>44562</v>
      </c>
      <c r="F69" s="22">
        <f t="shared" ref="F69:F132" si="18">DATEDIF(E69, DATE(2024,12,31), "M")+1</f>
        <v>36</v>
      </c>
      <c r="G69" s="37">
        <f t="shared" si="17"/>
        <v>43</v>
      </c>
      <c r="H69" s="26">
        <v>424</v>
      </c>
      <c r="I69" s="27">
        <v>15264</v>
      </c>
      <c r="J69" s="22">
        <f t="shared" ref="J69:J132" si="19">H69*12</f>
        <v>5088</v>
      </c>
      <c r="K69" s="27">
        <v>2971</v>
      </c>
      <c r="N69">
        <v>4</v>
      </c>
      <c r="Q69" s="27">
        <f t="shared" si="13"/>
        <v>4558.75</v>
      </c>
      <c r="R69" s="27">
        <f t="shared" si="14"/>
        <v>15266.511627906977</v>
      </c>
      <c r="T69" s="38">
        <f t="shared" si="15"/>
        <v>-529.25</v>
      </c>
      <c r="U69" s="38">
        <f t="shared" si="16"/>
        <v>2.5116279069770826</v>
      </c>
    </row>
    <row r="70" spans="1:21" x14ac:dyDescent="0.3">
      <c r="A70" s="23">
        <v>1227</v>
      </c>
      <c r="B70" s="24" t="s">
        <v>30</v>
      </c>
      <c r="C70" s="25">
        <v>57802</v>
      </c>
      <c r="D70" s="20">
        <v>44056</v>
      </c>
      <c r="E70" s="20">
        <v>44562</v>
      </c>
      <c r="F70" s="22">
        <f t="shared" si="18"/>
        <v>36</v>
      </c>
      <c r="G70" s="37">
        <f t="shared" si="17"/>
        <v>43</v>
      </c>
      <c r="H70" s="26">
        <v>1344</v>
      </c>
      <c r="I70" s="27">
        <v>48384</v>
      </c>
      <c r="J70" s="22">
        <f t="shared" si="19"/>
        <v>16128</v>
      </c>
      <c r="K70" s="27">
        <v>9418</v>
      </c>
      <c r="N70">
        <v>4</v>
      </c>
      <c r="Q70" s="27">
        <f t="shared" si="13"/>
        <v>14450.5</v>
      </c>
      <c r="R70" s="27">
        <f t="shared" si="14"/>
        <v>48392.372093023252</v>
      </c>
      <c r="T70" s="38">
        <f t="shared" si="15"/>
        <v>-1677.5</v>
      </c>
      <c r="U70" s="38">
        <f t="shared" si="16"/>
        <v>8.3720930232520914</v>
      </c>
    </row>
    <row r="71" spans="1:21" x14ac:dyDescent="0.3">
      <c r="A71" s="23">
        <v>1243</v>
      </c>
      <c r="B71" s="24" t="s">
        <v>28</v>
      </c>
      <c r="C71" s="25">
        <v>80985</v>
      </c>
      <c r="D71" s="20">
        <v>44435</v>
      </c>
      <c r="E71" s="20">
        <v>44562</v>
      </c>
      <c r="F71" s="22">
        <f t="shared" si="18"/>
        <v>36</v>
      </c>
      <c r="G71" s="37">
        <f t="shared" si="17"/>
        <v>44</v>
      </c>
      <c r="H71" s="26">
        <v>1840</v>
      </c>
      <c r="I71" s="27">
        <v>66240</v>
      </c>
      <c r="J71" s="22">
        <f t="shared" si="19"/>
        <v>22080</v>
      </c>
      <c r="K71" s="27">
        <v>14745</v>
      </c>
      <c r="N71">
        <v>4</v>
      </c>
      <c r="Q71" s="27">
        <f t="shared" si="13"/>
        <v>20246.25</v>
      </c>
      <c r="R71" s="27">
        <f t="shared" si="14"/>
        <v>66260.454545454544</v>
      </c>
      <c r="T71" s="38">
        <f t="shared" si="15"/>
        <v>-1833.75</v>
      </c>
      <c r="U71" s="38">
        <f t="shared" si="16"/>
        <v>20.454545454544132</v>
      </c>
    </row>
    <row r="72" spans="1:21" x14ac:dyDescent="0.3">
      <c r="A72" s="23">
        <v>1244</v>
      </c>
      <c r="B72" s="24" t="s">
        <v>28</v>
      </c>
      <c r="C72" s="25">
        <v>81615</v>
      </c>
      <c r="D72" s="20">
        <v>44435</v>
      </c>
      <c r="E72" s="20">
        <v>44562</v>
      </c>
      <c r="F72" s="22">
        <f t="shared" si="18"/>
        <v>36</v>
      </c>
      <c r="G72" s="37">
        <f t="shared" si="17"/>
        <v>44</v>
      </c>
      <c r="H72" s="26">
        <v>1854</v>
      </c>
      <c r="I72" s="27">
        <v>66744</v>
      </c>
      <c r="J72" s="22">
        <f t="shared" si="19"/>
        <v>22248</v>
      </c>
      <c r="K72" s="27">
        <v>14871</v>
      </c>
      <c r="N72">
        <v>4</v>
      </c>
      <c r="Q72" s="27">
        <f t="shared" si="13"/>
        <v>20403.75</v>
      </c>
      <c r="R72" s="27">
        <f t="shared" si="14"/>
        <v>66775.909090909088</v>
      </c>
      <c r="T72" s="38">
        <f t="shared" si="15"/>
        <v>-1844.25</v>
      </c>
      <c r="U72" s="38">
        <f t="shared" si="16"/>
        <v>31.909090909088263</v>
      </c>
    </row>
    <row r="73" spans="1:21" x14ac:dyDescent="0.3">
      <c r="A73" s="23">
        <v>1258</v>
      </c>
      <c r="B73" s="24" t="s">
        <v>34</v>
      </c>
      <c r="C73" s="25">
        <v>102047</v>
      </c>
      <c r="D73" s="20">
        <v>44421</v>
      </c>
      <c r="E73" s="20">
        <v>44562</v>
      </c>
      <c r="F73" s="22">
        <f t="shared" si="18"/>
        <v>36</v>
      </c>
      <c r="G73" s="37">
        <f t="shared" si="17"/>
        <v>44</v>
      </c>
      <c r="H73" s="26">
        <v>2319</v>
      </c>
      <c r="I73" s="27">
        <v>83484</v>
      </c>
      <c r="J73" s="22">
        <f t="shared" si="19"/>
        <v>27828</v>
      </c>
      <c r="K73" s="27">
        <v>18563</v>
      </c>
      <c r="N73">
        <v>4</v>
      </c>
      <c r="Q73" s="27">
        <f t="shared" si="13"/>
        <v>25511.75</v>
      </c>
      <c r="R73" s="27">
        <f t="shared" si="14"/>
        <v>83493</v>
      </c>
      <c r="T73" s="38">
        <f t="shared" si="15"/>
        <v>-2316.25</v>
      </c>
      <c r="U73" s="38">
        <f t="shared" si="16"/>
        <v>9</v>
      </c>
    </row>
    <row r="74" spans="1:21" x14ac:dyDescent="0.3">
      <c r="A74" s="23">
        <v>1262</v>
      </c>
      <c r="B74" s="24" t="s">
        <v>39</v>
      </c>
      <c r="C74" s="25">
        <v>252961</v>
      </c>
      <c r="D74" s="20">
        <v>44421</v>
      </c>
      <c r="E74" s="20">
        <v>44562</v>
      </c>
      <c r="F74" s="22">
        <f t="shared" si="18"/>
        <v>36</v>
      </c>
      <c r="G74" s="37">
        <f t="shared" si="17"/>
        <v>44</v>
      </c>
      <c r="H74" s="26">
        <v>5749</v>
      </c>
      <c r="I74" s="27">
        <v>206964</v>
      </c>
      <c r="J74" s="22">
        <f t="shared" si="19"/>
        <v>68988</v>
      </c>
      <c r="K74" s="27">
        <v>45997</v>
      </c>
      <c r="N74">
        <v>4</v>
      </c>
      <c r="Q74" s="27">
        <f t="shared" si="13"/>
        <v>63240.25</v>
      </c>
      <c r="R74" s="27">
        <f t="shared" si="14"/>
        <v>206968.09090909088</v>
      </c>
      <c r="T74" s="38">
        <f t="shared" si="15"/>
        <v>-5747.75</v>
      </c>
      <c r="U74" s="38">
        <f t="shared" si="16"/>
        <v>4.0909090908826329</v>
      </c>
    </row>
    <row r="75" spans="1:21" x14ac:dyDescent="0.3">
      <c r="A75" s="23">
        <v>1277</v>
      </c>
      <c r="B75" s="24" t="s">
        <v>39</v>
      </c>
      <c r="C75" s="25">
        <v>253086</v>
      </c>
      <c r="D75" s="20">
        <v>44449</v>
      </c>
      <c r="E75" s="20">
        <v>44562</v>
      </c>
      <c r="F75" s="22">
        <f t="shared" si="18"/>
        <v>36</v>
      </c>
      <c r="G75" s="37">
        <f>ROUND(C75/H75,0)</f>
        <v>45</v>
      </c>
      <c r="H75" s="26">
        <v>5624</v>
      </c>
      <c r="I75" s="27">
        <v>202464</v>
      </c>
      <c r="J75" s="22">
        <f t="shared" si="19"/>
        <v>67488</v>
      </c>
      <c r="K75" s="27">
        <v>50622</v>
      </c>
      <c r="N75">
        <v>4</v>
      </c>
      <c r="Q75" s="27">
        <f t="shared" si="13"/>
        <v>63271.5</v>
      </c>
      <c r="R75" s="27">
        <f t="shared" si="14"/>
        <v>202468.8</v>
      </c>
      <c r="T75" s="38">
        <f t="shared" si="15"/>
        <v>-4216.5</v>
      </c>
      <c r="U75" s="38">
        <f t="shared" si="16"/>
        <v>4.7999999999883585</v>
      </c>
    </row>
    <row r="76" spans="1:21" x14ac:dyDescent="0.3">
      <c r="A76" s="23">
        <v>1282</v>
      </c>
      <c r="B76" s="24" t="s">
        <v>28</v>
      </c>
      <c r="C76" s="25">
        <v>82541</v>
      </c>
      <c r="D76" s="20">
        <v>44442</v>
      </c>
      <c r="E76" s="20">
        <v>44562</v>
      </c>
      <c r="F76" s="22">
        <f t="shared" si="18"/>
        <v>36</v>
      </c>
      <c r="G76" s="37">
        <f t="shared" si="17"/>
        <v>45</v>
      </c>
      <c r="H76" s="26">
        <v>1834</v>
      </c>
      <c r="I76" s="27">
        <v>66024</v>
      </c>
      <c r="J76" s="22">
        <f t="shared" si="19"/>
        <v>22008</v>
      </c>
      <c r="K76" s="27">
        <v>16517</v>
      </c>
      <c r="N76">
        <v>4</v>
      </c>
      <c r="Q76" s="27">
        <f t="shared" si="13"/>
        <v>20635.25</v>
      </c>
      <c r="R76" s="27">
        <f t="shared" si="14"/>
        <v>66032.800000000003</v>
      </c>
      <c r="T76" s="38">
        <f t="shared" si="15"/>
        <v>-1372.75</v>
      </c>
      <c r="U76" s="38">
        <f t="shared" si="16"/>
        <v>8.8000000000029104</v>
      </c>
    </row>
    <row r="77" spans="1:21" x14ac:dyDescent="0.3">
      <c r="A77" s="23">
        <v>1289</v>
      </c>
      <c r="B77" s="24" t="s">
        <v>28</v>
      </c>
      <c r="C77" s="25">
        <v>86353</v>
      </c>
      <c r="D77" s="20">
        <v>44421</v>
      </c>
      <c r="E77" s="20">
        <v>44562</v>
      </c>
      <c r="F77" s="22">
        <f t="shared" si="18"/>
        <v>36</v>
      </c>
      <c r="G77" s="37">
        <f t="shared" si="17"/>
        <v>45</v>
      </c>
      <c r="H77" s="26">
        <v>1918</v>
      </c>
      <c r="I77" s="27">
        <v>69048</v>
      </c>
      <c r="J77" s="22">
        <f t="shared" si="19"/>
        <v>23016</v>
      </c>
      <c r="K77" s="27">
        <v>17305</v>
      </c>
      <c r="N77">
        <v>4</v>
      </c>
      <c r="Q77" s="27">
        <f t="shared" si="13"/>
        <v>21588.25</v>
      </c>
      <c r="R77" s="27">
        <f t="shared" si="14"/>
        <v>69082.399999999994</v>
      </c>
      <c r="T77" s="38">
        <f t="shared" si="15"/>
        <v>-1427.75</v>
      </c>
      <c r="U77" s="38">
        <f t="shared" si="16"/>
        <v>34.399999999994179</v>
      </c>
    </row>
    <row r="78" spans="1:21" x14ac:dyDescent="0.3">
      <c r="A78" s="23">
        <v>1305</v>
      </c>
      <c r="B78" s="24" t="s">
        <v>34</v>
      </c>
      <c r="C78" s="25">
        <v>110041</v>
      </c>
      <c r="D78" s="20">
        <v>44471</v>
      </c>
      <c r="E78" s="20">
        <v>44562</v>
      </c>
      <c r="F78" s="22">
        <f t="shared" si="18"/>
        <v>36</v>
      </c>
      <c r="G78" s="37">
        <f t="shared" si="17"/>
        <v>46</v>
      </c>
      <c r="H78" s="26">
        <v>2392</v>
      </c>
      <c r="I78" s="27">
        <v>86112</v>
      </c>
      <c r="J78" s="22">
        <f t="shared" si="19"/>
        <v>28704</v>
      </c>
      <c r="K78" s="27">
        <v>23929</v>
      </c>
      <c r="N78">
        <v>4</v>
      </c>
      <c r="Q78" s="27">
        <f t="shared" si="13"/>
        <v>27510.25</v>
      </c>
      <c r="R78" s="27">
        <f t="shared" si="14"/>
        <v>86119.043478260865</v>
      </c>
      <c r="T78" s="38">
        <f t="shared" si="15"/>
        <v>-1193.75</v>
      </c>
      <c r="U78" s="38">
        <f t="shared" si="16"/>
        <v>7.0434782608645037</v>
      </c>
    </row>
    <row r="79" spans="1:21" x14ac:dyDescent="0.3">
      <c r="A79" s="23">
        <v>1312</v>
      </c>
      <c r="B79" s="24" t="s">
        <v>28</v>
      </c>
      <c r="C79" s="25">
        <v>83427</v>
      </c>
      <c r="D79" s="20">
        <v>44492</v>
      </c>
      <c r="E79" s="20">
        <v>44562</v>
      </c>
      <c r="F79" s="22">
        <f t="shared" si="18"/>
        <v>36</v>
      </c>
      <c r="G79" s="37">
        <f t="shared" si="17"/>
        <v>46</v>
      </c>
      <c r="H79" s="26">
        <v>1813</v>
      </c>
      <c r="I79" s="27">
        <v>65268</v>
      </c>
      <c r="J79" s="22">
        <f t="shared" si="19"/>
        <v>21756</v>
      </c>
      <c r="K79" s="27">
        <v>18159</v>
      </c>
      <c r="N79">
        <v>4</v>
      </c>
      <c r="Q79" s="27">
        <f t="shared" si="13"/>
        <v>20856.75</v>
      </c>
      <c r="R79" s="27">
        <f t="shared" si="14"/>
        <v>65290.695652173912</v>
      </c>
      <c r="T79" s="38">
        <f t="shared" si="15"/>
        <v>-899.25</v>
      </c>
      <c r="U79" s="38">
        <f t="shared" si="16"/>
        <v>22.695652173912094</v>
      </c>
    </row>
    <row r="80" spans="1:21" x14ac:dyDescent="0.3">
      <c r="A80" s="23">
        <v>1325</v>
      </c>
      <c r="B80" s="24" t="s">
        <v>30</v>
      </c>
      <c r="C80" s="25">
        <v>54857</v>
      </c>
      <c r="D80" s="20">
        <v>44514</v>
      </c>
      <c r="E80" s="20">
        <v>44562</v>
      </c>
      <c r="F80" s="22">
        <f t="shared" si="18"/>
        <v>36</v>
      </c>
      <c r="G80" s="37">
        <f t="shared" si="17"/>
        <v>47</v>
      </c>
      <c r="H80" s="26">
        <v>1167</v>
      </c>
      <c r="I80" s="27">
        <v>42012</v>
      </c>
      <c r="J80" s="22">
        <f t="shared" si="19"/>
        <v>14004</v>
      </c>
      <c r="K80" s="27">
        <v>12845</v>
      </c>
      <c r="N80">
        <v>4</v>
      </c>
      <c r="Q80" s="27">
        <f t="shared" si="13"/>
        <v>13714.25</v>
      </c>
      <c r="R80" s="27">
        <f t="shared" si="14"/>
        <v>42018.127659574471</v>
      </c>
      <c r="T80" s="38">
        <f t="shared" si="15"/>
        <v>-289.75</v>
      </c>
      <c r="U80" s="38">
        <f t="shared" si="16"/>
        <v>6.1276595744711813</v>
      </c>
    </row>
    <row r="81" spans="1:21" x14ac:dyDescent="0.3">
      <c r="A81" s="23">
        <v>1332</v>
      </c>
      <c r="B81" s="24" t="s">
        <v>30</v>
      </c>
      <c r="C81" s="25">
        <v>54857</v>
      </c>
      <c r="D81" s="20">
        <v>44527</v>
      </c>
      <c r="E81" s="20">
        <v>44562</v>
      </c>
      <c r="F81" s="22">
        <f t="shared" si="18"/>
        <v>36</v>
      </c>
      <c r="G81" s="37">
        <f t="shared" si="17"/>
        <v>47</v>
      </c>
      <c r="H81" s="26">
        <v>1167</v>
      </c>
      <c r="I81" s="27">
        <v>42012</v>
      </c>
      <c r="J81" s="22">
        <f t="shared" si="19"/>
        <v>14004</v>
      </c>
      <c r="K81" s="27">
        <v>12845</v>
      </c>
      <c r="N81">
        <v>4</v>
      </c>
      <c r="Q81" s="27">
        <f t="shared" si="13"/>
        <v>13714.25</v>
      </c>
      <c r="R81" s="27">
        <f t="shared" si="14"/>
        <v>42018.127659574471</v>
      </c>
      <c r="T81" s="38">
        <f t="shared" si="15"/>
        <v>-289.75</v>
      </c>
      <c r="U81" s="38">
        <f t="shared" si="16"/>
        <v>6.1276595744711813</v>
      </c>
    </row>
    <row r="82" spans="1:21" x14ac:dyDescent="0.3">
      <c r="A82" s="23">
        <v>1336</v>
      </c>
      <c r="B82" s="24" t="s">
        <v>34</v>
      </c>
      <c r="C82" s="25">
        <v>105375</v>
      </c>
      <c r="D82" s="20">
        <v>44527</v>
      </c>
      <c r="E82" s="20">
        <v>44562</v>
      </c>
      <c r="F82" s="22">
        <f t="shared" si="18"/>
        <v>36</v>
      </c>
      <c r="G82" s="37">
        <f t="shared" si="17"/>
        <v>47</v>
      </c>
      <c r="H82" s="26">
        <v>2242</v>
      </c>
      <c r="I82" s="27">
        <v>80712</v>
      </c>
      <c r="J82" s="22">
        <f t="shared" si="19"/>
        <v>26904</v>
      </c>
      <c r="K82" s="27">
        <v>24663</v>
      </c>
      <c r="N82">
        <v>4</v>
      </c>
      <c r="Q82" s="27">
        <f t="shared" si="13"/>
        <v>26343.75</v>
      </c>
      <c r="R82" s="27">
        <f t="shared" si="14"/>
        <v>80712.765957446813</v>
      </c>
      <c r="T82" s="38">
        <f t="shared" si="15"/>
        <v>-560.25</v>
      </c>
      <c r="U82" s="38">
        <f t="shared" si="16"/>
        <v>0.76595744681253564</v>
      </c>
    </row>
    <row r="83" spans="1:21" s="43" customFormat="1" x14ac:dyDescent="0.3">
      <c r="A83" s="39">
        <v>2131</v>
      </c>
      <c r="B83" s="40" t="s">
        <v>25</v>
      </c>
      <c r="C83" s="41">
        <f>SUM($C$16:$C$82)</f>
        <v>4661759</v>
      </c>
      <c r="D83" s="41"/>
      <c r="E83" s="39"/>
      <c r="F83" s="42">
        <f>AVERAGE(F16:F82)</f>
        <v>36</v>
      </c>
      <c r="G83" s="42">
        <f>AVERAGE(G16:G82)</f>
        <v>38.865671641791046</v>
      </c>
      <c r="H83" s="42">
        <f>SUM(H16:H82)</f>
        <v>71029</v>
      </c>
      <c r="I83" s="42">
        <f t="shared" ref="I83:K83" si="20">SUM(I16:I82)</f>
        <v>4231345</v>
      </c>
      <c r="J83" s="42">
        <f t="shared" si="20"/>
        <v>852348</v>
      </c>
      <c r="K83" s="42">
        <f t="shared" si="20"/>
        <v>430414</v>
      </c>
      <c r="Q83" s="42">
        <f t="shared" ref="Q83:R83" si="21">SUM(Q16:Q82)</f>
        <v>855794.25000000012</v>
      </c>
      <c r="R83" s="42">
        <f t="shared" si="21"/>
        <v>4239031.218997309</v>
      </c>
      <c r="T83" s="42">
        <f t="shared" ref="T83" si="22">SUM(T16:T82)</f>
        <v>3446.2499999999927</v>
      </c>
      <c r="U83" s="42">
        <f t="shared" ref="U83" si="23">SUM(U16:U82)</f>
        <v>7686.2189973095665</v>
      </c>
    </row>
    <row r="84" spans="1:21" x14ac:dyDescent="0.3">
      <c r="A84" s="23">
        <v>224</v>
      </c>
      <c r="B84" s="24" t="s">
        <v>40</v>
      </c>
      <c r="C84" s="25">
        <v>16574</v>
      </c>
      <c r="D84" s="20">
        <v>41753</v>
      </c>
      <c r="E84" s="20">
        <v>41760</v>
      </c>
      <c r="F84" s="22">
        <f t="shared" si="18"/>
        <v>128</v>
      </c>
      <c r="G84" s="37">
        <f>F84</f>
        <v>128</v>
      </c>
      <c r="H84" s="26">
        <v>0</v>
      </c>
      <c r="I84" s="27">
        <v>16574</v>
      </c>
      <c r="J84" s="22">
        <f t="shared" si="19"/>
        <v>0</v>
      </c>
      <c r="K84" s="27">
        <v>0</v>
      </c>
    </row>
    <row r="85" spans="1:21" x14ac:dyDescent="0.3">
      <c r="A85" s="23">
        <v>349</v>
      </c>
      <c r="B85" s="24" t="s">
        <v>41</v>
      </c>
      <c r="C85" s="25">
        <v>65215</v>
      </c>
      <c r="D85" s="20">
        <v>42476</v>
      </c>
      <c r="E85" s="20">
        <v>42491</v>
      </c>
      <c r="F85" s="22">
        <f t="shared" si="18"/>
        <v>104</v>
      </c>
      <c r="G85" s="37">
        <f>F85</f>
        <v>104</v>
      </c>
      <c r="H85" s="26">
        <v>0</v>
      </c>
      <c r="I85" s="27">
        <v>65215</v>
      </c>
      <c r="J85" s="22">
        <f t="shared" si="19"/>
        <v>0</v>
      </c>
      <c r="K85" s="27">
        <v>0</v>
      </c>
    </row>
    <row r="86" spans="1:21" s="43" customFormat="1" x14ac:dyDescent="0.3">
      <c r="A86" s="39">
        <v>2133</v>
      </c>
      <c r="B86" s="40" t="s">
        <v>25</v>
      </c>
      <c r="C86" s="41">
        <f>SUM($C$84:$C$85)</f>
        <v>81789</v>
      </c>
      <c r="D86" s="41"/>
      <c r="E86" s="39"/>
      <c r="F86" s="42">
        <f>AVERAGE(F84:F85)</f>
        <v>116</v>
      </c>
      <c r="G86" s="42">
        <f>AVERAGE(G84:G85)</f>
        <v>116</v>
      </c>
      <c r="H86" s="42">
        <f>SUM(H84:H85)</f>
        <v>0</v>
      </c>
      <c r="I86" s="42">
        <f t="shared" ref="I86:K86" si="24">SUM(I84:I85)</f>
        <v>81789</v>
      </c>
      <c r="J86" s="42">
        <f t="shared" si="24"/>
        <v>0</v>
      </c>
      <c r="K86" s="42">
        <f t="shared" si="24"/>
        <v>0</v>
      </c>
    </row>
    <row r="87" spans="1:21" x14ac:dyDescent="0.3">
      <c r="A87" s="23">
        <v>74</v>
      </c>
      <c r="B87" s="24" t="s">
        <v>42</v>
      </c>
      <c r="C87" s="25">
        <v>8826</v>
      </c>
      <c r="D87" s="20">
        <v>41275</v>
      </c>
      <c r="E87" s="20">
        <v>44958</v>
      </c>
      <c r="F87" s="22">
        <f t="shared" si="18"/>
        <v>23</v>
      </c>
      <c r="G87" s="37">
        <f>F87</f>
        <v>23</v>
      </c>
      <c r="H87" s="26">
        <v>0</v>
      </c>
      <c r="I87" s="27">
        <v>8826</v>
      </c>
      <c r="J87" s="22">
        <f t="shared" si="19"/>
        <v>0</v>
      </c>
      <c r="K87" s="27">
        <v>0</v>
      </c>
    </row>
    <row r="88" spans="1:21" x14ac:dyDescent="0.3">
      <c r="A88" s="23">
        <v>290</v>
      </c>
      <c r="B88" s="24" t="s">
        <v>43</v>
      </c>
      <c r="C88" s="25">
        <v>30540</v>
      </c>
      <c r="D88" s="20">
        <v>42159</v>
      </c>
      <c r="E88" s="20">
        <v>42186</v>
      </c>
      <c r="F88" s="22">
        <f t="shared" si="18"/>
        <v>114</v>
      </c>
      <c r="G88" s="37">
        <f>F88</f>
        <v>114</v>
      </c>
      <c r="H88" s="26">
        <v>0</v>
      </c>
      <c r="I88" s="27">
        <v>30540</v>
      </c>
      <c r="J88" s="22">
        <f t="shared" si="19"/>
        <v>0</v>
      </c>
      <c r="K88" s="27">
        <v>0</v>
      </c>
    </row>
    <row r="89" spans="1:21" s="43" customFormat="1" x14ac:dyDescent="0.3">
      <c r="A89" s="39">
        <v>214</v>
      </c>
      <c r="B89" s="40" t="s">
        <v>25</v>
      </c>
      <c r="C89" s="41">
        <f>SUM($C$87:$C$88)</f>
        <v>39366</v>
      </c>
      <c r="D89" s="41"/>
      <c r="E89" s="39"/>
      <c r="F89" s="42">
        <f>AVERAGE(F87:F88)</f>
        <v>68.5</v>
      </c>
      <c r="G89" s="42">
        <f>AVERAGE(G87:G88)</f>
        <v>68.5</v>
      </c>
      <c r="H89" s="42">
        <f>SUM(H87:H88)</f>
        <v>0</v>
      </c>
      <c r="I89" s="42">
        <f t="shared" ref="I89:K89" si="25">SUM(I87:I88)</f>
        <v>39366</v>
      </c>
      <c r="J89" s="42">
        <f t="shared" si="25"/>
        <v>0</v>
      </c>
      <c r="K89" s="42">
        <f t="shared" si="25"/>
        <v>0</v>
      </c>
    </row>
    <row r="90" spans="1:21" x14ac:dyDescent="0.3">
      <c r="A90" s="23">
        <v>475</v>
      </c>
      <c r="B90" s="24" t="s">
        <v>44</v>
      </c>
      <c r="C90" s="25">
        <v>93157</v>
      </c>
      <c r="D90" s="20">
        <v>42939</v>
      </c>
      <c r="E90" s="20">
        <v>42948</v>
      </c>
      <c r="F90" s="22">
        <f t="shared" si="18"/>
        <v>89</v>
      </c>
      <c r="G90" s="37">
        <f>F90</f>
        <v>89</v>
      </c>
      <c r="H90" s="26">
        <v>0</v>
      </c>
      <c r="I90" s="27">
        <v>93157</v>
      </c>
      <c r="J90" s="22">
        <f t="shared" si="19"/>
        <v>0</v>
      </c>
      <c r="K90" s="27">
        <v>0</v>
      </c>
    </row>
    <row r="91" spans="1:21" x14ac:dyDescent="0.3">
      <c r="A91" s="23">
        <v>1161</v>
      </c>
      <c r="B91" s="24" t="s">
        <v>45</v>
      </c>
      <c r="C91" s="25">
        <v>45342</v>
      </c>
      <c r="D91" s="20">
        <v>44367</v>
      </c>
      <c r="E91" s="20">
        <v>44348</v>
      </c>
      <c r="F91" s="22">
        <f t="shared" si="18"/>
        <v>43</v>
      </c>
      <c r="G91" s="37">
        <f>F91</f>
        <v>43</v>
      </c>
      <c r="H91" s="26">
        <v>0</v>
      </c>
      <c r="I91" s="27">
        <v>45342</v>
      </c>
      <c r="J91" s="22">
        <f t="shared" si="19"/>
        <v>0</v>
      </c>
      <c r="K91" s="27">
        <v>0</v>
      </c>
    </row>
    <row r="92" spans="1:21" x14ac:dyDescent="0.3">
      <c r="A92" s="23">
        <v>1344</v>
      </c>
      <c r="B92" s="24" t="s">
        <v>46</v>
      </c>
      <c r="C92" s="25">
        <v>52966</v>
      </c>
      <c r="D92" s="20">
        <v>45638</v>
      </c>
      <c r="E92" s="20">
        <v>45658</v>
      </c>
      <c r="F92" s="22">
        <v>0</v>
      </c>
      <c r="G92" s="37">
        <v>12</v>
      </c>
      <c r="H92" s="26">
        <v>0</v>
      </c>
      <c r="I92" s="27">
        <v>0</v>
      </c>
      <c r="J92" s="22">
        <f t="shared" si="19"/>
        <v>0</v>
      </c>
      <c r="K92" s="27">
        <v>52966</v>
      </c>
    </row>
    <row r="93" spans="1:21" x14ac:dyDescent="0.3">
      <c r="A93" s="23">
        <v>1570</v>
      </c>
      <c r="B93" s="24" t="s">
        <v>47</v>
      </c>
      <c r="C93" s="25">
        <v>46385</v>
      </c>
      <c r="D93" s="20">
        <v>45287</v>
      </c>
      <c r="E93" s="20">
        <v>45292</v>
      </c>
      <c r="F93" s="22">
        <f t="shared" si="18"/>
        <v>12</v>
      </c>
      <c r="G93" s="37">
        <f>F93</f>
        <v>12</v>
      </c>
      <c r="H93" s="26">
        <v>3870</v>
      </c>
      <c r="I93" s="27">
        <v>46385</v>
      </c>
      <c r="J93" s="22">
        <f t="shared" si="19"/>
        <v>46440</v>
      </c>
      <c r="K93" s="27">
        <v>0</v>
      </c>
    </row>
    <row r="94" spans="1:21" x14ac:dyDescent="0.3">
      <c r="A94" s="23">
        <v>1574</v>
      </c>
      <c r="B94" s="24" t="s">
        <v>48</v>
      </c>
      <c r="C94" s="25">
        <v>1016</v>
      </c>
      <c r="D94" s="20">
        <v>45311</v>
      </c>
      <c r="E94" s="20">
        <v>45323</v>
      </c>
      <c r="F94" s="22">
        <f t="shared" si="18"/>
        <v>11</v>
      </c>
      <c r="G94" s="37">
        <v>12</v>
      </c>
      <c r="H94" s="26">
        <v>84</v>
      </c>
      <c r="I94" s="27">
        <v>924</v>
      </c>
      <c r="J94" s="22">
        <f t="shared" si="19"/>
        <v>1008</v>
      </c>
      <c r="K94" s="27">
        <v>92</v>
      </c>
    </row>
    <row r="95" spans="1:21" s="43" customFormat="1" x14ac:dyDescent="0.3">
      <c r="A95" s="39">
        <v>205</v>
      </c>
      <c r="B95" s="40" t="s">
        <v>25</v>
      </c>
      <c r="C95" s="41">
        <f>SUM($C$90:$C$94)</f>
        <v>238866</v>
      </c>
      <c r="D95" s="41"/>
      <c r="E95" s="39"/>
      <c r="F95" s="42">
        <f>AVERAGE(F90:F94)</f>
        <v>31</v>
      </c>
      <c r="G95" s="42">
        <f>AVERAGE(G90:G94)</f>
        <v>33.6</v>
      </c>
      <c r="H95" s="42">
        <f>SUM(H90:H94)</f>
        <v>3954</v>
      </c>
      <c r="I95" s="42">
        <f t="shared" ref="I95:K95" si="26">SUM(I90:I94)</f>
        <v>185808</v>
      </c>
      <c r="J95" s="42">
        <f t="shared" si="26"/>
        <v>47448</v>
      </c>
      <c r="K95" s="42">
        <f t="shared" si="26"/>
        <v>53058</v>
      </c>
    </row>
    <row r="96" spans="1:21" x14ac:dyDescent="0.3">
      <c r="A96" s="23">
        <v>1024</v>
      </c>
      <c r="B96" s="24" t="s">
        <v>49</v>
      </c>
      <c r="C96" s="25">
        <v>5928</v>
      </c>
      <c r="D96" s="20">
        <v>45277</v>
      </c>
      <c r="E96" s="20">
        <v>45292</v>
      </c>
      <c r="F96" s="22">
        <f t="shared" si="18"/>
        <v>12</v>
      </c>
      <c r="G96" s="37">
        <f>F96</f>
        <v>12</v>
      </c>
      <c r="H96" s="26">
        <v>494</v>
      </c>
      <c r="I96" s="27">
        <v>5928</v>
      </c>
      <c r="J96" s="22">
        <f t="shared" si="19"/>
        <v>5928</v>
      </c>
      <c r="K96" s="27">
        <v>0</v>
      </c>
    </row>
    <row r="97" spans="1:14" x14ac:dyDescent="0.3">
      <c r="A97" s="23">
        <v>1034</v>
      </c>
      <c r="B97" s="24" t="s">
        <v>50</v>
      </c>
      <c r="C97" s="25">
        <v>9043</v>
      </c>
      <c r="D97" s="20">
        <v>45277</v>
      </c>
      <c r="E97" s="20">
        <v>45292</v>
      </c>
      <c r="F97" s="22">
        <f t="shared" si="18"/>
        <v>12</v>
      </c>
      <c r="G97" s="37">
        <f>F97</f>
        <v>12</v>
      </c>
      <c r="H97" s="26">
        <v>760</v>
      </c>
      <c r="I97" s="27">
        <v>9043</v>
      </c>
      <c r="J97" s="22">
        <f t="shared" si="19"/>
        <v>9120</v>
      </c>
      <c r="K97" s="27">
        <v>0</v>
      </c>
    </row>
    <row r="98" spans="1:14" x14ac:dyDescent="0.3">
      <c r="A98" s="23">
        <v>1587</v>
      </c>
      <c r="B98" s="24" t="s">
        <v>51</v>
      </c>
      <c r="C98" s="25">
        <v>13109</v>
      </c>
      <c r="D98" s="20">
        <v>45345</v>
      </c>
      <c r="E98" s="20">
        <v>45352</v>
      </c>
      <c r="F98" s="22">
        <f t="shared" si="18"/>
        <v>10</v>
      </c>
      <c r="G98" s="37">
        <v>12</v>
      </c>
      <c r="H98" s="26">
        <v>1092</v>
      </c>
      <c r="I98" s="27">
        <v>10920</v>
      </c>
      <c r="J98" s="22">
        <f t="shared" si="19"/>
        <v>13104</v>
      </c>
      <c r="K98" s="27">
        <v>2189</v>
      </c>
      <c r="N98">
        <v>1</v>
      </c>
    </row>
    <row r="99" spans="1:14" s="43" customFormat="1" x14ac:dyDescent="0.3">
      <c r="A99" s="39">
        <v>208</v>
      </c>
      <c r="B99" s="40" t="s">
        <v>25</v>
      </c>
      <c r="C99" s="41">
        <f>SUM($C$96:$C$98)</f>
        <v>28080</v>
      </c>
      <c r="D99" s="41"/>
      <c r="E99" s="39"/>
      <c r="F99" s="42">
        <f>AVERAGE(F96:F98)</f>
        <v>11.333333333333334</v>
      </c>
      <c r="G99" s="42">
        <f>AVERAGE(G96:G98)</f>
        <v>12</v>
      </c>
      <c r="H99" s="42">
        <f>SUM(H96:H98)</f>
        <v>2346</v>
      </c>
      <c r="I99" s="42">
        <f t="shared" ref="I99:K99" si="27">SUM(I96:I98)</f>
        <v>25891</v>
      </c>
      <c r="J99" s="42">
        <f t="shared" si="27"/>
        <v>28152</v>
      </c>
      <c r="K99" s="42">
        <f t="shared" si="27"/>
        <v>2189</v>
      </c>
    </row>
    <row r="100" spans="1:14" x14ac:dyDescent="0.3">
      <c r="A100" s="29">
        <v>409</v>
      </c>
      <c r="B100" s="30" t="s">
        <v>52</v>
      </c>
      <c r="C100" s="28">
        <v>62230</v>
      </c>
      <c r="D100" s="20">
        <v>42769</v>
      </c>
      <c r="E100" s="20">
        <v>42795</v>
      </c>
      <c r="F100" s="22">
        <f t="shared" si="18"/>
        <v>94</v>
      </c>
      <c r="G100" s="37">
        <f>F100</f>
        <v>94</v>
      </c>
      <c r="H100" s="29">
        <v>0</v>
      </c>
      <c r="I100" s="28">
        <v>62230</v>
      </c>
      <c r="J100" s="22">
        <f t="shared" si="19"/>
        <v>0</v>
      </c>
      <c r="K100" s="28">
        <v>0</v>
      </c>
    </row>
    <row r="101" spans="1:14" x14ac:dyDescent="0.3">
      <c r="A101" s="29">
        <v>410</v>
      </c>
      <c r="B101" s="30" t="s">
        <v>53</v>
      </c>
      <c r="C101" s="28">
        <v>35734</v>
      </c>
      <c r="D101" s="20">
        <v>42769</v>
      </c>
      <c r="E101" s="20">
        <v>42795</v>
      </c>
      <c r="F101" s="22">
        <f t="shared" si="18"/>
        <v>94</v>
      </c>
      <c r="G101" s="37">
        <f t="shared" ref="G101:G124" si="28">F101</f>
        <v>94</v>
      </c>
      <c r="H101" s="29">
        <v>0</v>
      </c>
      <c r="I101" s="28">
        <v>35734</v>
      </c>
      <c r="J101" s="22">
        <f t="shared" si="19"/>
        <v>0</v>
      </c>
      <c r="K101" s="28">
        <v>0</v>
      </c>
    </row>
    <row r="102" spans="1:14" x14ac:dyDescent="0.3">
      <c r="A102" s="29">
        <v>411</v>
      </c>
      <c r="B102" s="30" t="s">
        <v>54</v>
      </c>
      <c r="C102" s="28">
        <v>50079</v>
      </c>
      <c r="D102" s="20">
        <v>42769</v>
      </c>
      <c r="E102" s="20">
        <v>42795</v>
      </c>
      <c r="F102" s="22">
        <f t="shared" si="18"/>
        <v>94</v>
      </c>
      <c r="G102" s="37">
        <f t="shared" si="28"/>
        <v>94</v>
      </c>
      <c r="H102" s="29">
        <v>0</v>
      </c>
      <c r="I102" s="28">
        <v>50079</v>
      </c>
      <c r="J102" s="22">
        <f t="shared" si="19"/>
        <v>0</v>
      </c>
      <c r="K102" s="28">
        <v>0</v>
      </c>
    </row>
    <row r="103" spans="1:14" x14ac:dyDescent="0.3">
      <c r="A103" s="29">
        <v>412</v>
      </c>
      <c r="B103" s="30" t="s">
        <v>55</v>
      </c>
      <c r="C103" s="28">
        <v>43714</v>
      </c>
      <c r="D103" s="20">
        <v>42783</v>
      </c>
      <c r="E103" s="20">
        <v>42795</v>
      </c>
      <c r="F103" s="22">
        <f t="shared" si="18"/>
        <v>94</v>
      </c>
      <c r="G103" s="37">
        <f t="shared" si="28"/>
        <v>94</v>
      </c>
      <c r="H103" s="29">
        <v>0</v>
      </c>
      <c r="I103" s="28">
        <v>43714</v>
      </c>
      <c r="J103" s="22">
        <f t="shared" si="19"/>
        <v>0</v>
      </c>
      <c r="K103" s="28">
        <v>0</v>
      </c>
    </row>
    <row r="104" spans="1:14" x14ac:dyDescent="0.3">
      <c r="A104" s="29">
        <v>413</v>
      </c>
      <c r="B104" s="30" t="s">
        <v>56</v>
      </c>
      <c r="C104" s="28">
        <v>46382</v>
      </c>
      <c r="D104" s="20">
        <v>42785</v>
      </c>
      <c r="E104" s="20">
        <v>42795</v>
      </c>
      <c r="F104" s="22">
        <f t="shared" si="18"/>
        <v>94</v>
      </c>
      <c r="G104" s="37">
        <f t="shared" si="28"/>
        <v>94</v>
      </c>
      <c r="H104" s="29">
        <v>0</v>
      </c>
      <c r="I104" s="28">
        <v>46382</v>
      </c>
      <c r="J104" s="22">
        <f t="shared" si="19"/>
        <v>0</v>
      </c>
      <c r="K104" s="28">
        <v>0</v>
      </c>
    </row>
    <row r="105" spans="1:14" x14ac:dyDescent="0.3">
      <c r="A105" s="29">
        <v>414</v>
      </c>
      <c r="B105" s="30" t="s">
        <v>57</v>
      </c>
      <c r="C105" s="28">
        <v>54200</v>
      </c>
      <c r="D105" s="20">
        <v>42785</v>
      </c>
      <c r="E105" s="20">
        <v>42795</v>
      </c>
      <c r="F105" s="22">
        <f t="shared" si="18"/>
        <v>94</v>
      </c>
      <c r="G105" s="37">
        <f t="shared" si="28"/>
        <v>94</v>
      </c>
      <c r="H105" s="29">
        <v>0</v>
      </c>
      <c r="I105" s="28">
        <v>54200</v>
      </c>
      <c r="J105" s="22">
        <f t="shared" si="19"/>
        <v>0</v>
      </c>
      <c r="K105" s="28">
        <v>0</v>
      </c>
    </row>
    <row r="106" spans="1:14" x14ac:dyDescent="0.3">
      <c r="A106" s="29">
        <v>439</v>
      </c>
      <c r="B106" s="30" t="s">
        <v>58</v>
      </c>
      <c r="C106" s="28">
        <v>42194</v>
      </c>
      <c r="D106" s="20">
        <v>42865</v>
      </c>
      <c r="E106" s="20">
        <v>42887</v>
      </c>
      <c r="F106" s="22">
        <f t="shared" si="18"/>
        <v>91</v>
      </c>
      <c r="G106" s="37">
        <f t="shared" si="28"/>
        <v>91</v>
      </c>
      <c r="H106" s="29">
        <v>0</v>
      </c>
      <c r="I106" s="28">
        <v>42194</v>
      </c>
      <c r="J106" s="22">
        <f t="shared" si="19"/>
        <v>0</v>
      </c>
      <c r="K106" s="28">
        <v>0</v>
      </c>
    </row>
    <row r="107" spans="1:14" x14ac:dyDescent="0.3">
      <c r="A107" s="29">
        <v>440</v>
      </c>
      <c r="B107" s="30" t="s">
        <v>59</v>
      </c>
      <c r="C107" s="28">
        <v>42194</v>
      </c>
      <c r="D107" s="20">
        <v>42865</v>
      </c>
      <c r="E107" s="20">
        <v>42887</v>
      </c>
      <c r="F107" s="22">
        <f t="shared" si="18"/>
        <v>91</v>
      </c>
      <c r="G107" s="37">
        <f t="shared" si="28"/>
        <v>91</v>
      </c>
      <c r="H107" s="29">
        <v>0</v>
      </c>
      <c r="I107" s="28">
        <v>42194</v>
      </c>
      <c r="J107" s="22">
        <f t="shared" si="19"/>
        <v>0</v>
      </c>
      <c r="K107" s="28">
        <v>0</v>
      </c>
    </row>
    <row r="108" spans="1:14" x14ac:dyDescent="0.3">
      <c r="A108" s="29">
        <v>442</v>
      </c>
      <c r="B108" s="30" t="s">
        <v>60</v>
      </c>
      <c r="C108" s="28">
        <v>42194</v>
      </c>
      <c r="D108" s="20">
        <v>42865</v>
      </c>
      <c r="E108" s="20">
        <v>42887</v>
      </c>
      <c r="F108" s="22">
        <f t="shared" si="18"/>
        <v>91</v>
      </c>
      <c r="G108" s="37">
        <f t="shared" si="28"/>
        <v>91</v>
      </c>
      <c r="H108" s="29">
        <v>0</v>
      </c>
      <c r="I108" s="28">
        <v>42194</v>
      </c>
      <c r="J108" s="22">
        <f t="shared" si="19"/>
        <v>0</v>
      </c>
      <c r="K108" s="28">
        <v>0</v>
      </c>
    </row>
    <row r="109" spans="1:14" x14ac:dyDescent="0.3">
      <c r="A109" s="29">
        <v>450</v>
      </c>
      <c r="B109" s="30" t="s">
        <v>61</v>
      </c>
      <c r="C109" s="28">
        <v>50274</v>
      </c>
      <c r="D109" s="20">
        <v>42890</v>
      </c>
      <c r="E109" s="20">
        <v>42917</v>
      </c>
      <c r="F109" s="22">
        <f t="shared" si="18"/>
        <v>90</v>
      </c>
      <c r="G109" s="37">
        <f t="shared" si="28"/>
        <v>90</v>
      </c>
      <c r="H109" s="29">
        <v>0</v>
      </c>
      <c r="I109" s="28">
        <v>50274</v>
      </c>
      <c r="J109" s="22">
        <f t="shared" si="19"/>
        <v>0</v>
      </c>
      <c r="K109" s="28">
        <v>0</v>
      </c>
    </row>
    <row r="110" spans="1:14" x14ac:dyDescent="0.3">
      <c r="A110" s="29">
        <v>451</v>
      </c>
      <c r="B110" s="30" t="s">
        <v>62</v>
      </c>
      <c r="C110" s="28">
        <v>50175</v>
      </c>
      <c r="D110" s="20">
        <v>42890</v>
      </c>
      <c r="E110" s="20">
        <v>42917</v>
      </c>
      <c r="F110" s="22">
        <f t="shared" si="18"/>
        <v>90</v>
      </c>
      <c r="G110" s="37">
        <f t="shared" si="28"/>
        <v>90</v>
      </c>
      <c r="H110" s="29">
        <v>0</v>
      </c>
      <c r="I110" s="28">
        <v>50175</v>
      </c>
      <c r="J110" s="22">
        <f t="shared" si="19"/>
        <v>0</v>
      </c>
      <c r="K110" s="28">
        <v>0</v>
      </c>
    </row>
    <row r="111" spans="1:14" x14ac:dyDescent="0.3">
      <c r="A111" s="29">
        <v>452</v>
      </c>
      <c r="B111" s="30" t="s">
        <v>63</v>
      </c>
      <c r="C111" s="28">
        <v>50175</v>
      </c>
      <c r="D111" s="20">
        <v>42890</v>
      </c>
      <c r="E111" s="20">
        <v>42917</v>
      </c>
      <c r="F111" s="22">
        <f t="shared" si="18"/>
        <v>90</v>
      </c>
      <c r="G111" s="37">
        <f t="shared" si="28"/>
        <v>90</v>
      </c>
      <c r="H111" s="29">
        <v>0</v>
      </c>
      <c r="I111" s="28">
        <v>50175</v>
      </c>
      <c r="J111" s="22">
        <f t="shared" si="19"/>
        <v>0</v>
      </c>
      <c r="K111" s="28">
        <v>0</v>
      </c>
    </row>
    <row r="112" spans="1:14" x14ac:dyDescent="0.3">
      <c r="A112" s="29">
        <v>464</v>
      </c>
      <c r="B112" s="30" t="s">
        <v>64</v>
      </c>
      <c r="C112" s="28">
        <v>50042</v>
      </c>
      <c r="D112" s="20">
        <v>42890</v>
      </c>
      <c r="E112" s="20">
        <v>42948</v>
      </c>
      <c r="F112" s="22">
        <f t="shared" si="18"/>
        <v>89</v>
      </c>
      <c r="G112" s="37">
        <f t="shared" si="28"/>
        <v>89</v>
      </c>
      <c r="H112" s="29">
        <v>0</v>
      </c>
      <c r="I112" s="28">
        <v>50042</v>
      </c>
      <c r="J112" s="22">
        <f t="shared" si="19"/>
        <v>0</v>
      </c>
      <c r="K112" s="28">
        <v>0</v>
      </c>
    </row>
    <row r="113" spans="1:11" x14ac:dyDescent="0.3">
      <c r="A113" s="29">
        <v>465</v>
      </c>
      <c r="B113" s="30" t="s">
        <v>65</v>
      </c>
      <c r="C113" s="28">
        <v>59050</v>
      </c>
      <c r="D113" s="20">
        <v>42917</v>
      </c>
      <c r="E113" s="20">
        <v>42948</v>
      </c>
      <c r="F113" s="22">
        <f t="shared" si="18"/>
        <v>89</v>
      </c>
      <c r="G113" s="37">
        <f t="shared" si="28"/>
        <v>89</v>
      </c>
      <c r="H113" s="29">
        <v>0</v>
      </c>
      <c r="I113" s="28">
        <v>59050</v>
      </c>
      <c r="J113" s="22">
        <f t="shared" si="19"/>
        <v>0</v>
      </c>
      <c r="K113" s="28">
        <v>0</v>
      </c>
    </row>
    <row r="114" spans="1:11" x14ac:dyDescent="0.3">
      <c r="A114" s="29">
        <v>466</v>
      </c>
      <c r="B114" s="30" t="s">
        <v>66</v>
      </c>
      <c r="C114" s="28">
        <v>61278</v>
      </c>
      <c r="D114" s="20">
        <v>42861</v>
      </c>
      <c r="E114" s="20">
        <v>42948</v>
      </c>
      <c r="F114" s="22">
        <f t="shared" si="18"/>
        <v>89</v>
      </c>
      <c r="G114" s="37">
        <f t="shared" si="28"/>
        <v>89</v>
      </c>
      <c r="H114" s="29">
        <v>0</v>
      </c>
      <c r="I114" s="28">
        <v>61278</v>
      </c>
      <c r="J114" s="22">
        <f t="shared" si="19"/>
        <v>0</v>
      </c>
      <c r="K114" s="28">
        <v>0</v>
      </c>
    </row>
    <row r="115" spans="1:11" x14ac:dyDescent="0.3">
      <c r="A115" s="29">
        <v>467</v>
      </c>
      <c r="B115" s="30" t="s">
        <v>67</v>
      </c>
      <c r="C115" s="28">
        <v>162198</v>
      </c>
      <c r="D115" s="20">
        <v>42865</v>
      </c>
      <c r="E115" s="20">
        <v>42948</v>
      </c>
      <c r="F115" s="22">
        <f t="shared" si="18"/>
        <v>89</v>
      </c>
      <c r="G115" s="37">
        <f t="shared" si="28"/>
        <v>89</v>
      </c>
      <c r="H115" s="29">
        <v>0</v>
      </c>
      <c r="I115" s="28">
        <v>162198</v>
      </c>
      <c r="J115" s="22">
        <f t="shared" si="19"/>
        <v>0</v>
      </c>
      <c r="K115" s="28">
        <v>0</v>
      </c>
    </row>
    <row r="116" spans="1:11" x14ac:dyDescent="0.3">
      <c r="A116" s="29">
        <v>484</v>
      </c>
      <c r="B116" s="30" t="s">
        <v>68</v>
      </c>
      <c r="C116" s="28">
        <v>52357</v>
      </c>
      <c r="D116" s="20">
        <v>42944</v>
      </c>
      <c r="E116" s="20">
        <v>42979</v>
      </c>
      <c r="F116" s="22">
        <f t="shared" si="18"/>
        <v>88</v>
      </c>
      <c r="G116" s="37">
        <f t="shared" si="28"/>
        <v>88</v>
      </c>
      <c r="H116" s="29">
        <v>0</v>
      </c>
      <c r="I116" s="28">
        <v>52357</v>
      </c>
      <c r="J116" s="22">
        <f t="shared" si="19"/>
        <v>0</v>
      </c>
      <c r="K116" s="28">
        <v>0</v>
      </c>
    </row>
    <row r="117" spans="1:11" x14ac:dyDescent="0.3">
      <c r="A117" s="29">
        <v>485</v>
      </c>
      <c r="B117" s="30" t="s">
        <v>69</v>
      </c>
      <c r="C117" s="28">
        <v>52357</v>
      </c>
      <c r="D117" s="20">
        <v>42974</v>
      </c>
      <c r="E117" s="20">
        <v>42979</v>
      </c>
      <c r="F117" s="22">
        <f t="shared" si="18"/>
        <v>88</v>
      </c>
      <c r="G117" s="37">
        <f t="shared" si="28"/>
        <v>88</v>
      </c>
      <c r="H117" s="29">
        <v>0</v>
      </c>
      <c r="I117" s="28">
        <v>52357</v>
      </c>
      <c r="J117" s="22">
        <f t="shared" si="19"/>
        <v>0</v>
      </c>
      <c r="K117" s="28">
        <v>0</v>
      </c>
    </row>
    <row r="118" spans="1:11" x14ac:dyDescent="0.3">
      <c r="A118" s="29">
        <v>486</v>
      </c>
      <c r="B118" s="30" t="s">
        <v>70</v>
      </c>
      <c r="C118" s="28">
        <v>52357</v>
      </c>
      <c r="D118" s="20">
        <v>42944</v>
      </c>
      <c r="E118" s="20">
        <v>42979</v>
      </c>
      <c r="F118" s="22">
        <f t="shared" si="18"/>
        <v>88</v>
      </c>
      <c r="G118" s="37">
        <f t="shared" si="28"/>
        <v>88</v>
      </c>
      <c r="H118" s="29">
        <v>0</v>
      </c>
      <c r="I118" s="28">
        <v>52357</v>
      </c>
      <c r="J118" s="22">
        <f t="shared" si="19"/>
        <v>0</v>
      </c>
      <c r="K118" s="28">
        <v>0</v>
      </c>
    </row>
    <row r="119" spans="1:11" x14ac:dyDescent="0.3">
      <c r="A119" s="29">
        <v>487</v>
      </c>
      <c r="B119" s="30" t="s">
        <v>71</v>
      </c>
      <c r="C119" s="28">
        <v>52357</v>
      </c>
      <c r="D119" s="20">
        <v>42944</v>
      </c>
      <c r="E119" s="20">
        <v>42979</v>
      </c>
      <c r="F119" s="22">
        <f t="shared" si="18"/>
        <v>88</v>
      </c>
      <c r="G119" s="37">
        <f t="shared" si="28"/>
        <v>88</v>
      </c>
      <c r="H119" s="29">
        <v>0</v>
      </c>
      <c r="I119" s="28">
        <v>52357</v>
      </c>
      <c r="J119" s="22">
        <f t="shared" si="19"/>
        <v>0</v>
      </c>
      <c r="K119" s="28">
        <v>0</v>
      </c>
    </row>
    <row r="120" spans="1:11" x14ac:dyDescent="0.3">
      <c r="A120" s="29">
        <v>504</v>
      </c>
      <c r="B120" s="30" t="s">
        <v>72</v>
      </c>
      <c r="C120" s="28">
        <v>65350</v>
      </c>
      <c r="D120" s="20">
        <v>42904</v>
      </c>
      <c r="E120" s="20">
        <v>43009</v>
      </c>
      <c r="F120" s="22">
        <f t="shared" si="18"/>
        <v>87</v>
      </c>
      <c r="G120" s="37">
        <f t="shared" si="28"/>
        <v>87</v>
      </c>
      <c r="H120" s="29">
        <v>0</v>
      </c>
      <c r="I120" s="28">
        <v>65350</v>
      </c>
      <c r="J120" s="22">
        <f t="shared" si="19"/>
        <v>0</v>
      </c>
      <c r="K120" s="28">
        <v>0</v>
      </c>
    </row>
    <row r="121" spans="1:11" x14ac:dyDescent="0.3">
      <c r="A121" s="29">
        <v>506</v>
      </c>
      <c r="B121" s="30" t="s">
        <v>73</v>
      </c>
      <c r="C121" s="28">
        <v>44997</v>
      </c>
      <c r="D121" s="20">
        <v>42999</v>
      </c>
      <c r="E121" s="20">
        <v>43040</v>
      </c>
      <c r="F121" s="22">
        <f t="shared" si="18"/>
        <v>86</v>
      </c>
      <c r="G121" s="37">
        <f t="shared" si="28"/>
        <v>86</v>
      </c>
      <c r="H121" s="29">
        <v>0</v>
      </c>
      <c r="I121" s="28">
        <v>44997</v>
      </c>
      <c r="J121" s="22">
        <f t="shared" si="19"/>
        <v>0</v>
      </c>
      <c r="K121" s="28">
        <v>0</v>
      </c>
    </row>
    <row r="122" spans="1:11" x14ac:dyDescent="0.3">
      <c r="A122" s="29">
        <v>510</v>
      </c>
      <c r="B122" s="30" t="s">
        <v>74</v>
      </c>
      <c r="C122" s="28">
        <v>5147</v>
      </c>
      <c r="D122" s="20">
        <v>43051</v>
      </c>
      <c r="E122" s="20">
        <v>43070</v>
      </c>
      <c r="F122" s="22">
        <f t="shared" si="18"/>
        <v>85</v>
      </c>
      <c r="G122" s="37">
        <f t="shared" si="28"/>
        <v>85</v>
      </c>
      <c r="H122" s="29">
        <v>0</v>
      </c>
      <c r="I122" s="28">
        <v>5147</v>
      </c>
      <c r="J122" s="22">
        <f t="shared" si="19"/>
        <v>0</v>
      </c>
      <c r="K122" s="28">
        <v>0</v>
      </c>
    </row>
    <row r="123" spans="1:11" x14ac:dyDescent="0.3">
      <c r="A123" s="29">
        <v>540</v>
      </c>
      <c r="B123" s="30" t="s">
        <v>75</v>
      </c>
      <c r="C123" s="28">
        <v>37529</v>
      </c>
      <c r="D123" s="20">
        <v>43168</v>
      </c>
      <c r="E123" s="20">
        <v>43221</v>
      </c>
      <c r="F123" s="22">
        <f t="shared" si="18"/>
        <v>80</v>
      </c>
      <c r="G123" s="37">
        <f t="shared" si="28"/>
        <v>80</v>
      </c>
      <c r="H123" s="29">
        <v>0</v>
      </c>
      <c r="I123" s="28">
        <v>37529</v>
      </c>
      <c r="J123" s="22">
        <f t="shared" si="19"/>
        <v>0</v>
      </c>
      <c r="K123" s="28">
        <v>0</v>
      </c>
    </row>
    <row r="124" spans="1:11" x14ac:dyDescent="0.3">
      <c r="A124" s="29">
        <v>906</v>
      </c>
      <c r="B124" s="30" t="s">
        <v>76</v>
      </c>
      <c r="C124" s="28">
        <v>44109</v>
      </c>
      <c r="D124" s="20">
        <v>44064</v>
      </c>
      <c r="E124" s="20">
        <v>44075</v>
      </c>
      <c r="F124" s="22">
        <f t="shared" si="18"/>
        <v>52</v>
      </c>
      <c r="G124" s="37">
        <f t="shared" si="28"/>
        <v>52</v>
      </c>
      <c r="H124" s="29">
        <v>0</v>
      </c>
      <c r="I124" s="28">
        <v>44109</v>
      </c>
      <c r="J124" s="22">
        <f t="shared" si="19"/>
        <v>0</v>
      </c>
      <c r="K124" s="28">
        <v>0</v>
      </c>
    </row>
    <row r="125" spans="1:11" x14ac:dyDescent="0.3">
      <c r="A125" s="29">
        <v>1124</v>
      </c>
      <c r="B125" s="30" t="s">
        <v>77</v>
      </c>
      <c r="C125" s="28">
        <v>84016</v>
      </c>
      <c r="D125" s="20">
        <v>44268</v>
      </c>
      <c r="E125" s="20">
        <v>44287</v>
      </c>
      <c r="F125" s="22">
        <f t="shared" si="18"/>
        <v>45</v>
      </c>
      <c r="G125" s="37">
        <v>61</v>
      </c>
      <c r="H125" s="29">
        <v>1367</v>
      </c>
      <c r="I125" s="28">
        <v>79899</v>
      </c>
      <c r="J125" s="22">
        <f t="shared" si="19"/>
        <v>16404</v>
      </c>
      <c r="K125" s="28">
        <v>4117</v>
      </c>
    </row>
    <row r="126" spans="1:11" x14ac:dyDescent="0.3">
      <c r="A126" s="29">
        <v>1125</v>
      </c>
      <c r="B126" s="30" t="s">
        <v>78</v>
      </c>
      <c r="C126" s="28">
        <v>64882</v>
      </c>
      <c r="D126" s="20">
        <v>44280</v>
      </c>
      <c r="E126" s="20">
        <v>44287</v>
      </c>
      <c r="F126" s="22">
        <f t="shared" si="18"/>
        <v>45</v>
      </c>
      <c r="G126" s="37">
        <v>61</v>
      </c>
      <c r="H126" s="29">
        <v>1056</v>
      </c>
      <c r="I126" s="28">
        <v>61704</v>
      </c>
      <c r="J126" s="22">
        <f t="shared" si="19"/>
        <v>12672</v>
      </c>
      <c r="K126" s="28">
        <v>3178</v>
      </c>
    </row>
    <row r="127" spans="1:11" x14ac:dyDescent="0.3">
      <c r="A127" s="29">
        <v>1126</v>
      </c>
      <c r="B127" s="30" t="s">
        <v>79</v>
      </c>
      <c r="C127" s="28">
        <v>98744</v>
      </c>
      <c r="D127" s="20">
        <v>44281</v>
      </c>
      <c r="E127" s="20">
        <v>44287</v>
      </c>
      <c r="F127" s="22">
        <f t="shared" si="18"/>
        <v>45</v>
      </c>
      <c r="G127" s="37">
        <v>61</v>
      </c>
      <c r="H127" s="29">
        <v>1607</v>
      </c>
      <c r="I127" s="28">
        <v>93903</v>
      </c>
      <c r="J127" s="22">
        <f t="shared" si="19"/>
        <v>19284</v>
      </c>
      <c r="K127" s="28">
        <v>4841</v>
      </c>
    </row>
    <row r="128" spans="1:11" x14ac:dyDescent="0.3">
      <c r="A128" s="29">
        <v>1162</v>
      </c>
      <c r="B128" s="30" t="s">
        <v>80</v>
      </c>
      <c r="C128" s="28">
        <v>119307</v>
      </c>
      <c r="D128" s="20">
        <v>44330</v>
      </c>
      <c r="E128" s="20">
        <v>44348</v>
      </c>
      <c r="F128" s="22">
        <f t="shared" si="18"/>
        <v>43</v>
      </c>
      <c r="G128" s="37">
        <v>61</v>
      </c>
      <c r="H128" s="29">
        <v>1942</v>
      </c>
      <c r="I128" s="28">
        <v>109594</v>
      </c>
      <c r="J128" s="22">
        <f t="shared" si="19"/>
        <v>23304</v>
      </c>
      <c r="K128" s="28">
        <v>9713</v>
      </c>
    </row>
    <row r="129" spans="1:11" x14ac:dyDescent="0.3">
      <c r="A129" s="29">
        <v>1238</v>
      </c>
      <c r="B129" s="30" t="s">
        <v>81</v>
      </c>
      <c r="C129" s="28">
        <v>33687</v>
      </c>
      <c r="D129" s="20">
        <v>44408</v>
      </c>
      <c r="E129" s="20">
        <v>44409</v>
      </c>
      <c r="F129" s="22">
        <f t="shared" si="18"/>
        <v>41</v>
      </c>
      <c r="G129" s="37">
        <v>61</v>
      </c>
      <c r="H129" s="29">
        <v>548</v>
      </c>
      <c r="I129" s="28">
        <v>29836</v>
      </c>
      <c r="J129" s="22">
        <f t="shared" si="19"/>
        <v>6576</v>
      </c>
      <c r="K129" s="28">
        <v>3851</v>
      </c>
    </row>
    <row r="130" spans="1:11" x14ac:dyDescent="0.3">
      <c r="A130" s="29">
        <v>1415</v>
      </c>
      <c r="B130" s="30" t="s">
        <v>82</v>
      </c>
      <c r="C130" s="28">
        <v>12998</v>
      </c>
      <c r="D130" s="20">
        <v>44629</v>
      </c>
      <c r="E130" s="20">
        <v>44652</v>
      </c>
      <c r="F130" s="22">
        <f t="shared" si="18"/>
        <v>33</v>
      </c>
      <c r="G130" s="37">
        <v>61</v>
      </c>
      <c r="H130" s="29">
        <v>212</v>
      </c>
      <c r="I130" s="28">
        <v>9816</v>
      </c>
      <c r="J130" s="22">
        <f t="shared" si="19"/>
        <v>2544</v>
      </c>
      <c r="K130" s="28">
        <v>3182</v>
      </c>
    </row>
    <row r="131" spans="1:11" x14ac:dyDescent="0.3">
      <c r="A131" s="29">
        <v>1416</v>
      </c>
      <c r="B131" s="30" t="s">
        <v>83</v>
      </c>
      <c r="C131" s="28">
        <v>12998</v>
      </c>
      <c r="D131" s="20">
        <v>44629</v>
      </c>
      <c r="E131" s="20">
        <v>44652</v>
      </c>
      <c r="F131" s="22">
        <f t="shared" si="18"/>
        <v>33</v>
      </c>
      <c r="G131" s="37">
        <v>61</v>
      </c>
      <c r="H131" s="29">
        <v>212</v>
      </c>
      <c r="I131" s="28">
        <v>9816</v>
      </c>
      <c r="J131" s="22">
        <f t="shared" si="19"/>
        <v>2544</v>
      </c>
      <c r="K131" s="28">
        <v>3182</v>
      </c>
    </row>
    <row r="132" spans="1:11" x14ac:dyDescent="0.3">
      <c r="A132" s="29">
        <v>1417</v>
      </c>
      <c r="B132" s="30" t="s">
        <v>84</v>
      </c>
      <c r="C132" s="28">
        <v>12998</v>
      </c>
      <c r="D132" s="20">
        <v>44629</v>
      </c>
      <c r="E132" s="20">
        <v>44652</v>
      </c>
      <c r="F132" s="22">
        <f t="shared" si="18"/>
        <v>33</v>
      </c>
      <c r="G132" s="37">
        <v>61</v>
      </c>
      <c r="H132" s="29">
        <v>212</v>
      </c>
      <c r="I132" s="28">
        <v>9816</v>
      </c>
      <c r="J132" s="22">
        <f t="shared" si="19"/>
        <v>2544</v>
      </c>
      <c r="K132" s="28">
        <v>3182</v>
      </c>
    </row>
    <row r="133" spans="1:11" x14ac:dyDescent="0.3">
      <c r="A133" s="29">
        <v>1418</v>
      </c>
      <c r="B133" s="30" t="s">
        <v>85</v>
      </c>
      <c r="C133" s="28">
        <v>12998</v>
      </c>
      <c r="D133" s="20">
        <v>44629</v>
      </c>
      <c r="E133" s="20">
        <v>44652</v>
      </c>
      <c r="F133" s="22">
        <f t="shared" ref="F133:F196" si="29">DATEDIF(E133, DATE(2024,12,31), "M")+1</f>
        <v>33</v>
      </c>
      <c r="G133" s="37">
        <v>61</v>
      </c>
      <c r="H133" s="29">
        <v>212</v>
      </c>
      <c r="I133" s="28">
        <v>9816</v>
      </c>
      <c r="J133" s="22">
        <f t="shared" ref="J133:J196" si="30">H133*12</f>
        <v>2544</v>
      </c>
      <c r="K133" s="28">
        <v>3182</v>
      </c>
    </row>
    <row r="134" spans="1:11" x14ac:dyDescent="0.3">
      <c r="A134" s="29">
        <v>1419</v>
      </c>
      <c r="B134" s="30" t="s">
        <v>86</v>
      </c>
      <c r="C134" s="28">
        <v>13438</v>
      </c>
      <c r="D134" s="20">
        <v>44629</v>
      </c>
      <c r="E134" s="20">
        <v>44652</v>
      </c>
      <c r="F134" s="22">
        <f t="shared" si="29"/>
        <v>33</v>
      </c>
      <c r="G134" s="37">
        <v>61</v>
      </c>
      <c r="H134" s="29">
        <v>219</v>
      </c>
      <c r="I134" s="28">
        <v>10143</v>
      </c>
      <c r="J134" s="22">
        <f t="shared" si="30"/>
        <v>2628</v>
      </c>
      <c r="K134" s="28">
        <v>3295</v>
      </c>
    </row>
    <row r="135" spans="1:11" x14ac:dyDescent="0.3">
      <c r="A135" s="29">
        <v>1464</v>
      </c>
      <c r="B135" s="30" t="s">
        <v>87</v>
      </c>
      <c r="C135" s="28">
        <v>62714</v>
      </c>
      <c r="D135" s="20">
        <v>44717</v>
      </c>
      <c r="E135" s="20">
        <v>44743</v>
      </c>
      <c r="F135" s="22">
        <f t="shared" si="29"/>
        <v>30</v>
      </c>
      <c r="G135" s="37">
        <v>61</v>
      </c>
      <c r="H135" s="29">
        <v>1021</v>
      </c>
      <c r="I135" s="28">
        <v>44334</v>
      </c>
      <c r="J135" s="22">
        <f t="shared" si="30"/>
        <v>12252</v>
      </c>
      <c r="K135" s="28">
        <v>18380</v>
      </c>
    </row>
    <row r="136" spans="1:11" x14ac:dyDescent="0.3">
      <c r="A136" s="29">
        <v>1465</v>
      </c>
      <c r="B136" s="30" t="s">
        <v>88</v>
      </c>
      <c r="C136" s="28">
        <v>139237</v>
      </c>
      <c r="D136" s="20">
        <v>44717</v>
      </c>
      <c r="E136" s="20">
        <v>44743</v>
      </c>
      <c r="F136" s="22">
        <f t="shared" si="29"/>
        <v>30</v>
      </c>
      <c r="G136" s="37">
        <v>61</v>
      </c>
      <c r="H136" s="29">
        <v>2266</v>
      </c>
      <c r="I136" s="28">
        <v>98436</v>
      </c>
      <c r="J136" s="22">
        <f t="shared" si="30"/>
        <v>27192</v>
      </c>
      <c r="K136" s="28">
        <v>40801</v>
      </c>
    </row>
    <row r="137" spans="1:11" x14ac:dyDescent="0.3">
      <c r="A137" s="29">
        <v>1476</v>
      </c>
      <c r="B137" s="30" t="s">
        <v>89</v>
      </c>
      <c r="C137" s="28">
        <v>32522</v>
      </c>
      <c r="D137" s="20">
        <v>44782</v>
      </c>
      <c r="E137" s="20">
        <v>44805</v>
      </c>
      <c r="F137" s="22">
        <f t="shared" si="29"/>
        <v>28</v>
      </c>
      <c r="G137" s="37">
        <v>61</v>
      </c>
      <c r="H137" s="29">
        <v>529</v>
      </c>
      <c r="I137" s="28">
        <v>21928</v>
      </c>
      <c r="J137" s="22">
        <f t="shared" si="30"/>
        <v>6348</v>
      </c>
      <c r="K137" s="28">
        <v>10594</v>
      </c>
    </row>
    <row r="138" spans="1:11" x14ac:dyDescent="0.3">
      <c r="A138" s="29">
        <v>1477</v>
      </c>
      <c r="B138" s="30" t="s">
        <v>90</v>
      </c>
      <c r="C138" s="28">
        <v>32937</v>
      </c>
      <c r="D138" s="20">
        <v>44776</v>
      </c>
      <c r="E138" s="20">
        <v>44805</v>
      </c>
      <c r="F138" s="22">
        <f t="shared" si="29"/>
        <v>28</v>
      </c>
      <c r="G138" s="37">
        <v>61</v>
      </c>
      <c r="H138" s="29">
        <v>536</v>
      </c>
      <c r="I138" s="28">
        <v>22208</v>
      </c>
      <c r="J138" s="22">
        <f t="shared" si="30"/>
        <v>6432</v>
      </c>
      <c r="K138" s="28">
        <v>10729</v>
      </c>
    </row>
    <row r="139" spans="1:11" x14ac:dyDescent="0.3">
      <c r="A139" s="29">
        <v>1478</v>
      </c>
      <c r="B139" s="30" t="s">
        <v>91</v>
      </c>
      <c r="C139" s="28">
        <v>18554</v>
      </c>
      <c r="D139" s="20">
        <v>44798</v>
      </c>
      <c r="E139" s="20">
        <v>44805</v>
      </c>
      <c r="F139" s="22">
        <f t="shared" si="29"/>
        <v>28</v>
      </c>
      <c r="G139" s="37">
        <v>61</v>
      </c>
      <c r="H139" s="29">
        <v>302</v>
      </c>
      <c r="I139" s="28">
        <v>12500</v>
      </c>
      <c r="J139" s="22">
        <f t="shared" si="30"/>
        <v>3624</v>
      </c>
      <c r="K139" s="28">
        <v>6054</v>
      </c>
    </row>
    <row r="140" spans="1:11" x14ac:dyDescent="0.3">
      <c r="A140" s="29">
        <v>1492</v>
      </c>
      <c r="B140" s="30" t="s">
        <v>92</v>
      </c>
      <c r="C140" s="28">
        <v>37156</v>
      </c>
      <c r="D140" s="20">
        <v>44855</v>
      </c>
      <c r="E140" s="20">
        <v>44866</v>
      </c>
      <c r="F140" s="22">
        <f t="shared" si="29"/>
        <v>26</v>
      </c>
      <c r="G140" s="37">
        <v>61</v>
      </c>
      <c r="H140" s="29">
        <v>605</v>
      </c>
      <c r="I140" s="28">
        <v>23842</v>
      </c>
      <c r="J140" s="22">
        <f t="shared" si="30"/>
        <v>7260</v>
      </c>
      <c r="K140" s="28">
        <v>13314</v>
      </c>
    </row>
    <row r="141" spans="1:11" x14ac:dyDescent="0.3">
      <c r="A141" s="29">
        <v>1530</v>
      </c>
      <c r="B141" s="30" t="s">
        <v>93</v>
      </c>
      <c r="C141" s="28">
        <v>46258</v>
      </c>
      <c r="D141" s="20">
        <v>45129</v>
      </c>
      <c r="E141" s="20">
        <v>45139</v>
      </c>
      <c r="F141" s="22">
        <f t="shared" si="29"/>
        <v>17</v>
      </c>
      <c r="G141" s="37">
        <v>51</v>
      </c>
      <c r="H141" s="29">
        <v>903</v>
      </c>
      <c r="I141" s="28">
        <v>21855</v>
      </c>
      <c r="J141" s="22">
        <f t="shared" si="30"/>
        <v>10836</v>
      </c>
      <c r="K141" s="28">
        <v>24403</v>
      </c>
    </row>
    <row r="142" spans="1:11" x14ac:dyDescent="0.3">
      <c r="A142" s="29">
        <v>1640</v>
      </c>
      <c r="B142" s="30" t="s">
        <v>94</v>
      </c>
      <c r="C142" s="28">
        <v>266027</v>
      </c>
      <c r="D142" s="20">
        <v>45568</v>
      </c>
      <c r="E142" s="20">
        <v>45597</v>
      </c>
      <c r="F142" s="22">
        <f t="shared" si="29"/>
        <v>2</v>
      </c>
      <c r="G142" s="37">
        <v>32</v>
      </c>
      <c r="H142" s="29">
        <v>8313</v>
      </c>
      <c r="I142" s="28">
        <v>16626</v>
      </c>
      <c r="J142" s="22">
        <f t="shared" si="30"/>
        <v>99756</v>
      </c>
      <c r="K142" s="28">
        <v>249401</v>
      </c>
    </row>
    <row r="143" spans="1:11" x14ac:dyDescent="0.3">
      <c r="A143" s="29">
        <v>1641</v>
      </c>
      <c r="B143" s="30" t="s">
        <v>95</v>
      </c>
      <c r="C143" s="28">
        <v>59563</v>
      </c>
      <c r="D143" s="20">
        <v>45568</v>
      </c>
      <c r="E143" s="20">
        <v>45597</v>
      </c>
      <c r="F143" s="22">
        <f t="shared" si="29"/>
        <v>2</v>
      </c>
      <c r="G143" s="37">
        <v>32</v>
      </c>
      <c r="H143" s="29">
        <v>1861</v>
      </c>
      <c r="I143" s="28">
        <v>3722</v>
      </c>
      <c r="J143" s="22">
        <f t="shared" si="30"/>
        <v>22332</v>
      </c>
      <c r="K143" s="28">
        <v>55841</v>
      </c>
    </row>
    <row r="144" spans="1:11" x14ac:dyDescent="0.3">
      <c r="A144" s="29">
        <v>1661</v>
      </c>
      <c r="B144" s="30" t="s">
        <v>96</v>
      </c>
      <c r="C144" s="28">
        <v>54106</v>
      </c>
      <c r="D144" s="20">
        <v>45590</v>
      </c>
      <c r="E144" s="20">
        <v>45658</v>
      </c>
      <c r="F144" s="22">
        <v>0</v>
      </c>
      <c r="G144" s="37">
        <v>60</v>
      </c>
      <c r="H144" s="29">
        <v>0</v>
      </c>
      <c r="I144" s="28">
        <v>0</v>
      </c>
      <c r="J144" s="22">
        <f t="shared" si="30"/>
        <v>0</v>
      </c>
      <c r="K144" s="28">
        <v>54106</v>
      </c>
    </row>
    <row r="145" spans="1:11" x14ac:dyDescent="0.3">
      <c r="A145" s="29">
        <v>1662</v>
      </c>
      <c r="B145" s="30" t="s">
        <v>97</v>
      </c>
      <c r="C145" s="28">
        <v>60070</v>
      </c>
      <c r="D145" s="20">
        <v>45590</v>
      </c>
      <c r="E145" s="20">
        <v>45658</v>
      </c>
      <c r="F145" s="22">
        <v>0</v>
      </c>
      <c r="G145" s="37">
        <v>60</v>
      </c>
      <c r="H145" s="29">
        <v>0</v>
      </c>
      <c r="I145" s="28">
        <v>0</v>
      </c>
      <c r="J145" s="22">
        <f t="shared" si="30"/>
        <v>0</v>
      </c>
      <c r="K145" s="28">
        <v>60070</v>
      </c>
    </row>
    <row r="146" spans="1:11" s="43" customFormat="1" x14ac:dyDescent="0.3">
      <c r="A146" s="44">
        <v>2133</v>
      </c>
      <c r="B146" s="45" t="s">
        <v>25</v>
      </c>
      <c r="C146" s="46">
        <v>2583883</v>
      </c>
      <c r="D146" s="46"/>
      <c r="E146" s="47"/>
      <c r="F146" s="42">
        <f>AVERAGE(F100:F145)</f>
        <v>60.434782608695649</v>
      </c>
      <c r="G146" s="42">
        <f>AVERAGE(G100:G145)</f>
        <v>74.260869565217391</v>
      </c>
      <c r="H146" s="46">
        <f>SUM(H100:H145)</f>
        <v>23923</v>
      </c>
      <c r="I146" s="46">
        <f t="shared" ref="I146:K146" si="31">SUM(I100:I145)</f>
        <v>1998467</v>
      </c>
      <c r="J146" s="46">
        <f t="shared" si="31"/>
        <v>287076</v>
      </c>
      <c r="K146" s="46">
        <f t="shared" si="31"/>
        <v>585416</v>
      </c>
    </row>
    <row r="147" spans="1:11" x14ac:dyDescent="0.3">
      <c r="A147" s="29">
        <v>460</v>
      </c>
      <c r="B147" s="30" t="s">
        <v>98</v>
      </c>
      <c r="C147" s="28">
        <v>8524</v>
      </c>
      <c r="D147" s="20">
        <v>42931</v>
      </c>
      <c r="E147" s="20">
        <v>42948</v>
      </c>
      <c r="F147" s="22">
        <f t="shared" si="29"/>
        <v>89</v>
      </c>
      <c r="G147" s="37">
        <f>F147</f>
        <v>89</v>
      </c>
      <c r="H147" s="29">
        <v>0</v>
      </c>
      <c r="I147" s="28">
        <v>8524</v>
      </c>
      <c r="J147" s="22">
        <f t="shared" si="30"/>
        <v>0</v>
      </c>
      <c r="K147" s="28">
        <v>0</v>
      </c>
    </row>
    <row r="148" spans="1:11" x14ac:dyDescent="0.3">
      <c r="A148" s="29">
        <v>461</v>
      </c>
      <c r="B148" s="30" t="s">
        <v>99</v>
      </c>
      <c r="C148" s="28">
        <v>4387</v>
      </c>
      <c r="D148" s="20">
        <v>42936</v>
      </c>
      <c r="E148" s="20">
        <v>42948</v>
      </c>
      <c r="F148" s="22">
        <f t="shared" si="29"/>
        <v>89</v>
      </c>
      <c r="G148" s="37">
        <f t="shared" ref="G148:G208" si="32">F148</f>
        <v>89</v>
      </c>
      <c r="H148" s="29">
        <v>0</v>
      </c>
      <c r="I148" s="28">
        <v>4387</v>
      </c>
      <c r="J148" s="22">
        <f t="shared" si="30"/>
        <v>0</v>
      </c>
      <c r="K148" s="28">
        <v>0</v>
      </c>
    </row>
    <row r="149" spans="1:11" x14ac:dyDescent="0.3">
      <c r="A149" s="29">
        <v>611</v>
      </c>
      <c r="B149" s="30" t="s">
        <v>100</v>
      </c>
      <c r="C149" s="28">
        <v>1923</v>
      </c>
      <c r="D149" s="20">
        <v>43390</v>
      </c>
      <c r="E149" s="20">
        <v>43405</v>
      </c>
      <c r="F149" s="22">
        <f t="shared" si="29"/>
        <v>74</v>
      </c>
      <c r="G149" s="37">
        <f t="shared" si="32"/>
        <v>74</v>
      </c>
      <c r="H149" s="29">
        <v>0</v>
      </c>
      <c r="I149" s="28">
        <v>1923</v>
      </c>
      <c r="J149" s="22">
        <f t="shared" si="30"/>
        <v>0</v>
      </c>
      <c r="K149" s="28">
        <v>0</v>
      </c>
    </row>
    <row r="150" spans="1:11" x14ac:dyDescent="0.3">
      <c r="A150" s="29">
        <v>717</v>
      </c>
      <c r="B150" s="30" t="s">
        <v>101</v>
      </c>
      <c r="C150" s="28">
        <v>2100</v>
      </c>
      <c r="D150" s="20">
        <v>43705</v>
      </c>
      <c r="E150" s="20">
        <v>43709</v>
      </c>
      <c r="F150" s="22">
        <f t="shared" si="29"/>
        <v>64</v>
      </c>
      <c r="G150" s="37">
        <f t="shared" si="32"/>
        <v>64</v>
      </c>
      <c r="H150" s="29">
        <v>0</v>
      </c>
      <c r="I150" s="28">
        <v>2100</v>
      </c>
      <c r="J150" s="22">
        <f t="shared" si="30"/>
        <v>0</v>
      </c>
      <c r="K150" s="28">
        <v>0</v>
      </c>
    </row>
    <row r="151" spans="1:11" x14ac:dyDescent="0.3">
      <c r="A151" s="29">
        <v>728</v>
      </c>
      <c r="B151" s="30" t="s">
        <v>102</v>
      </c>
      <c r="C151" s="28">
        <v>2701</v>
      </c>
      <c r="D151" s="20">
        <v>43709</v>
      </c>
      <c r="E151" s="20">
        <v>43739</v>
      </c>
      <c r="F151" s="22">
        <f t="shared" si="29"/>
        <v>63</v>
      </c>
      <c r="G151" s="37">
        <f t="shared" si="32"/>
        <v>63</v>
      </c>
      <c r="H151" s="29">
        <v>0</v>
      </c>
      <c r="I151" s="28">
        <v>2701</v>
      </c>
      <c r="J151" s="22">
        <f t="shared" si="30"/>
        <v>0</v>
      </c>
      <c r="K151" s="28">
        <v>0</v>
      </c>
    </row>
    <row r="152" spans="1:11" x14ac:dyDescent="0.3">
      <c r="A152" s="29">
        <v>749</v>
      </c>
      <c r="B152" s="30" t="s">
        <v>103</v>
      </c>
      <c r="C152" s="28">
        <v>2706</v>
      </c>
      <c r="D152" s="20">
        <v>43798</v>
      </c>
      <c r="E152" s="20">
        <v>43800</v>
      </c>
      <c r="F152" s="22">
        <f t="shared" si="29"/>
        <v>61</v>
      </c>
      <c r="G152" s="37">
        <f t="shared" si="32"/>
        <v>61</v>
      </c>
      <c r="H152" s="29">
        <v>0</v>
      </c>
      <c r="I152" s="28">
        <v>2706</v>
      </c>
      <c r="J152" s="22">
        <f t="shared" si="30"/>
        <v>0</v>
      </c>
      <c r="K152" s="28">
        <v>0</v>
      </c>
    </row>
    <row r="153" spans="1:11" x14ac:dyDescent="0.3">
      <c r="A153" s="29">
        <v>779</v>
      </c>
      <c r="B153" s="30" t="s">
        <v>104</v>
      </c>
      <c r="C153" s="28">
        <v>3443</v>
      </c>
      <c r="D153" s="20">
        <v>43853</v>
      </c>
      <c r="E153" s="20">
        <v>43862</v>
      </c>
      <c r="F153" s="22">
        <f t="shared" si="29"/>
        <v>59</v>
      </c>
      <c r="G153" s="37">
        <f t="shared" si="32"/>
        <v>59</v>
      </c>
      <c r="H153" s="29">
        <v>0</v>
      </c>
      <c r="I153" s="28">
        <v>3443</v>
      </c>
      <c r="J153" s="22">
        <f t="shared" si="30"/>
        <v>0</v>
      </c>
      <c r="K153" s="28">
        <v>0</v>
      </c>
    </row>
    <row r="154" spans="1:11" x14ac:dyDescent="0.3">
      <c r="A154" s="29">
        <v>780</v>
      </c>
      <c r="B154" s="30" t="s">
        <v>105</v>
      </c>
      <c r="C154" s="28">
        <v>3410</v>
      </c>
      <c r="D154" s="20">
        <v>43853</v>
      </c>
      <c r="E154" s="20">
        <v>43862</v>
      </c>
      <c r="F154" s="22">
        <f t="shared" si="29"/>
        <v>59</v>
      </c>
      <c r="G154" s="37">
        <f t="shared" si="32"/>
        <v>59</v>
      </c>
      <c r="H154" s="29">
        <v>0</v>
      </c>
      <c r="I154" s="28">
        <v>3410</v>
      </c>
      <c r="J154" s="22">
        <f t="shared" si="30"/>
        <v>0</v>
      </c>
      <c r="K154" s="28">
        <v>0</v>
      </c>
    </row>
    <row r="155" spans="1:11" x14ac:dyDescent="0.3">
      <c r="A155" s="29">
        <v>781</v>
      </c>
      <c r="B155" s="30" t="s">
        <v>106</v>
      </c>
      <c r="C155" s="28">
        <v>3410</v>
      </c>
      <c r="D155" s="20">
        <v>43853</v>
      </c>
      <c r="E155" s="20">
        <v>43862</v>
      </c>
      <c r="F155" s="22">
        <f t="shared" si="29"/>
        <v>59</v>
      </c>
      <c r="G155" s="37">
        <f t="shared" si="32"/>
        <v>59</v>
      </c>
      <c r="H155" s="29">
        <v>0</v>
      </c>
      <c r="I155" s="28">
        <v>3410</v>
      </c>
      <c r="J155" s="22">
        <f t="shared" si="30"/>
        <v>0</v>
      </c>
      <c r="K155" s="28">
        <v>0</v>
      </c>
    </row>
    <row r="156" spans="1:11" x14ac:dyDescent="0.3">
      <c r="A156" s="29">
        <v>841</v>
      </c>
      <c r="B156" s="30" t="s">
        <v>107</v>
      </c>
      <c r="C156" s="28">
        <v>3653</v>
      </c>
      <c r="D156" s="20">
        <v>43954</v>
      </c>
      <c r="E156" s="20">
        <v>43983</v>
      </c>
      <c r="F156" s="22">
        <f t="shared" si="29"/>
        <v>55</v>
      </c>
      <c r="G156" s="37">
        <f t="shared" si="32"/>
        <v>55</v>
      </c>
      <c r="H156" s="29">
        <v>0</v>
      </c>
      <c r="I156" s="28">
        <v>3653</v>
      </c>
      <c r="J156" s="22">
        <f t="shared" si="30"/>
        <v>0</v>
      </c>
      <c r="K156" s="28">
        <v>0</v>
      </c>
    </row>
    <row r="157" spans="1:11" x14ac:dyDescent="0.3">
      <c r="A157" s="29">
        <v>842</v>
      </c>
      <c r="B157" s="30" t="s">
        <v>108</v>
      </c>
      <c r="C157" s="28">
        <v>3163</v>
      </c>
      <c r="D157" s="20">
        <v>43968</v>
      </c>
      <c r="E157" s="20">
        <v>43983</v>
      </c>
      <c r="F157" s="22">
        <f t="shared" si="29"/>
        <v>55</v>
      </c>
      <c r="G157" s="37">
        <f t="shared" si="32"/>
        <v>55</v>
      </c>
      <c r="H157" s="29">
        <v>0</v>
      </c>
      <c r="I157" s="28">
        <v>3163</v>
      </c>
      <c r="J157" s="22">
        <f t="shared" si="30"/>
        <v>0</v>
      </c>
      <c r="K157" s="28">
        <v>0</v>
      </c>
    </row>
    <row r="158" spans="1:11" x14ac:dyDescent="0.3">
      <c r="A158" s="29">
        <v>843</v>
      </c>
      <c r="B158" s="30" t="s">
        <v>109</v>
      </c>
      <c r="C158" s="28">
        <v>3163</v>
      </c>
      <c r="D158" s="20">
        <v>43958</v>
      </c>
      <c r="E158" s="20">
        <v>43983</v>
      </c>
      <c r="F158" s="22">
        <f t="shared" si="29"/>
        <v>55</v>
      </c>
      <c r="G158" s="37">
        <f t="shared" si="32"/>
        <v>55</v>
      </c>
      <c r="H158" s="29">
        <v>0</v>
      </c>
      <c r="I158" s="28">
        <v>3163</v>
      </c>
      <c r="J158" s="22">
        <f t="shared" si="30"/>
        <v>0</v>
      </c>
      <c r="K158" s="28">
        <v>0</v>
      </c>
    </row>
    <row r="159" spans="1:11" x14ac:dyDescent="0.3">
      <c r="A159" s="29">
        <v>844</v>
      </c>
      <c r="B159" s="30" t="s">
        <v>110</v>
      </c>
      <c r="C159" s="28">
        <v>2252</v>
      </c>
      <c r="D159" s="20">
        <v>43968</v>
      </c>
      <c r="E159" s="20">
        <v>43983</v>
      </c>
      <c r="F159" s="22">
        <f t="shared" si="29"/>
        <v>55</v>
      </c>
      <c r="G159" s="37">
        <f t="shared" si="32"/>
        <v>55</v>
      </c>
      <c r="H159" s="29">
        <v>0</v>
      </c>
      <c r="I159" s="28">
        <v>2252</v>
      </c>
      <c r="J159" s="22">
        <f t="shared" si="30"/>
        <v>0</v>
      </c>
      <c r="K159" s="28">
        <v>0</v>
      </c>
    </row>
    <row r="160" spans="1:11" x14ac:dyDescent="0.3">
      <c r="A160" s="29">
        <v>845</v>
      </c>
      <c r="B160" s="30" t="s">
        <v>111</v>
      </c>
      <c r="C160" s="28">
        <v>10888</v>
      </c>
      <c r="D160" s="20">
        <v>43968</v>
      </c>
      <c r="E160" s="20">
        <v>43983</v>
      </c>
      <c r="F160" s="22">
        <f t="shared" si="29"/>
        <v>55</v>
      </c>
      <c r="G160" s="37">
        <f t="shared" si="32"/>
        <v>55</v>
      </c>
      <c r="H160" s="29">
        <v>0</v>
      </c>
      <c r="I160" s="28">
        <v>10888</v>
      </c>
      <c r="J160" s="22">
        <f t="shared" si="30"/>
        <v>0</v>
      </c>
      <c r="K160" s="28">
        <v>0</v>
      </c>
    </row>
    <row r="161" spans="1:11" x14ac:dyDescent="0.3">
      <c r="A161" s="29">
        <v>854</v>
      </c>
      <c r="B161" s="30" t="s">
        <v>112</v>
      </c>
      <c r="C161" s="28">
        <v>2927</v>
      </c>
      <c r="D161" s="20">
        <v>43996</v>
      </c>
      <c r="E161" s="20">
        <v>44013</v>
      </c>
      <c r="F161" s="22">
        <f t="shared" si="29"/>
        <v>54</v>
      </c>
      <c r="G161" s="37">
        <f t="shared" si="32"/>
        <v>54</v>
      </c>
      <c r="H161" s="29">
        <v>0</v>
      </c>
      <c r="I161" s="28">
        <v>2927</v>
      </c>
      <c r="J161" s="22">
        <f t="shared" si="30"/>
        <v>0</v>
      </c>
      <c r="K161" s="28">
        <v>0</v>
      </c>
    </row>
    <row r="162" spans="1:11" x14ac:dyDescent="0.3">
      <c r="A162" s="29">
        <v>902</v>
      </c>
      <c r="B162" s="30" t="s">
        <v>113</v>
      </c>
      <c r="C162" s="28">
        <v>2790</v>
      </c>
      <c r="D162" s="20">
        <v>44053</v>
      </c>
      <c r="E162" s="20">
        <v>44075</v>
      </c>
      <c r="F162" s="22">
        <f t="shared" si="29"/>
        <v>52</v>
      </c>
      <c r="G162" s="37">
        <f t="shared" si="32"/>
        <v>52</v>
      </c>
      <c r="H162" s="29">
        <v>0</v>
      </c>
      <c r="I162" s="28">
        <v>2790</v>
      </c>
      <c r="J162" s="22">
        <f t="shared" si="30"/>
        <v>0</v>
      </c>
      <c r="K162" s="28">
        <v>0</v>
      </c>
    </row>
    <row r="163" spans="1:11" x14ac:dyDescent="0.3">
      <c r="A163" s="29">
        <v>904</v>
      </c>
      <c r="B163" s="30" t="s">
        <v>114</v>
      </c>
      <c r="C163" s="28">
        <v>2790</v>
      </c>
      <c r="D163" s="20">
        <v>44053</v>
      </c>
      <c r="E163" s="20">
        <v>44075</v>
      </c>
      <c r="F163" s="22">
        <f t="shared" si="29"/>
        <v>52</v>
      </c>
      <c r="G163" s="37">
        <f t="shared" si="32"/>
        <v>52</v>
      </c>
      <c r="H163" s="29">
        <v>0</v>
      </c>
      <c r="I163" s="28">
        <v>2790</v>
      </c>
      <c r="J163" s="22">
        <f t="shared" si="30"/>
        <v>0</v>
      </c>
      <c r="K163" s="28">
        <v>0</v>
      </c>
    </row>
    <row r="164" spans="1:11" x14ac:dyDescent="0.3">
      <c r="A164" s="29">
        <v>924</v>
      </c>
      <c r="B164" s="30" t="s">
        <v>115</v>
      </c>
      <c r="C164" s="28">
        <v>2340</v>
      </c>
      <c r="D164" s="20">
        <v>44080</v>
      </c>
      <c r="E164" s="20">
        <v>44105</v>
      </c>
      <c r="F164" s="22">
        <f t="shared" si="29"/>
        <v>51</v>
      </c>
      <c r="G164" s="37">
        <f t="shared" si="32"/>
        <v>51</v>
      </c>
      <c r="H164" s="29">
        <v>0</v>
      </c>
      <c r="I164" s="28">
        <v>2340</v>
      </c>
      <c r="J164" s="22">
        <f t="shared" si="30"/>
        <v>0</v>
      </c>
      <c r="K164" s="28">
        <v>0</v>
      </c>
    </row>
    <row r="165" spans="1:11" x14ac:dyDescent="0.3">
      <c r="A165" s="29">
        <v>970</v>
      </c>
      <c r="B165" s="30" t="s">
        <v>116</v>
      </c>
      <c r="C165" s="28">
        <v>3607</v>
      </c>
      <c r="D165" s="20">
        <v>44106</v>
      </c>
      <c r="E165" s="20">
        <v>44136</v>
      </c>
      <c r="F165" s="22">
        <f t="shared" si="29"/>
        <v>50</v>
      </c>
      <c r="G165" s="37">
        <f t="shared" si="32"/>
        <v>50</v>
      </c>
      <c r="H165" s="29">
        <v>0</v>
      </c>
      <c r="I165" s="28">
        <v>3607</v>
      </c>
      <c r="J165" s="22">
        <f t="shared" si="30"/>
        <v>0</v>
      </c>
      <c r="K165" s="28">
        <v>0</v>
      </c>
    </row>
    <row r="166" spans="1:11" x14ac:dyDescent="0.3">
      <c r="A166" s="29">
        <v>971</v>
      </c>
      <c r="B166" s="30" t="s">
        <v>117</v>
      </c>
      <c r="C166" s="28">
        <v>2511</v>
      </c>
      <c r="D166" s="20">
        <v>44126</v>
      </c>
      <c r="E166" s="20">
        <v>44136</v>
      </c>
      <c r="F166" s="22">
        <f t="shared" si="29"/>
        <v>50</v>
      </c>
      <c r="G166" s="37">
        <f t="shared" si="32"/>
        <v>50</v>
      </c>
      <c r="H166" s="29">
        <v>0</v>
      </c>
      <c r="I166" s="28">
        <v>2511</v>
      </c>
      <c r="J166" s="22">
        <f t="shared" si="30"/>
        <v>0</v>
      </c>
      <c r="K166" s="28">
        <v>0</v>
      </c>
    </row>
    <row r="167" spans="1:11" x14ac:dyDescent="0.3">
      <c r="A167" s="29">
        <v>990</v>
      </c>
      <c r="B167" s="30" t="s">
        <v>118</v>
      </c>
      <c r="C167" s="28">
        <v>1807</v>
      </c>
      <c r="D167" s="20">
        <v>44129</v>
      </c>
      <c r="E167" s="20">
        <v>44136</v>
      </c>
      <c r="F167" s="22">
        <f t="shared" si="29"/>
        <v>50</v>
      </c>
      <c r="G167" s="37">
        <f t="shared" si="32"/>
        <v>50</v>
      </c>
      <c r="H167" s="29">
        <v>0</v>
      </c>
      <c r="I167" s="28">
        <v>1807</v>
      </c>
      <c r="J167" s="22">
        <f t="shared" si="30"/>
        <v>0</v>
      </c>
      <c r="K167" s="28">
        <v>0</v>
      </c>
    </row>
    <row r="168" spans="1:11" x14ac:dyDescent="0.3">
      <c r="A168" s="29">
        <v>1028</v>
      </c>
      <c r="B168" s="30" t="s">
        <v>119</v>
      </c>
      <c r="C168" s="28">
        <v>2755</v>
      </c>
      <c r="D168" s="20">
        <v>44142</v>
      </c>
      <c r="E168" s="20">
        <v>44166</v>
      </c>
      <c r="F168" s="22">
        <f t="shared" si="29"/>
        <v>49</v>
      </c>
      <c r="G168" s="37">
        <f t="shared" si="32"/>
        <v>49</v>
      </c>
      <c r="H168" s="29">
        <v>0</v>
      </c>
      <c r="I168" s="28">
        <v>2755</v>
      </c>
      <c r="J168" s="22">
        <f t="shared" si="30"/>
        <v>0</v>
      </c>
      <c r="K168" s="28">
        <v>0</v>
      </c>
    </row>
    <row r="169" spans="1:11" x14ac:dyDescent="0.3">
      <c r="A169" s="29">
        <v>1029</v>
      </c>
      <c r="B169" s="30" t="s">
        <v>120</v>
      </c>
      <c r="C169" s="28">
        <v>2754</v>
      </c>
      <c r="D169" s="20">
        <v>44142</v>
      </c>
      <c r="E169" s="20">
        <v>44166</v>
      </c>
      <c r="F169" s="22">
        <f t="shared" si="29"/>
        <v>49</v>
      </c>
      <c r="G169" s="37">
        <f t="shared" si="32"/>
        <v>49</v>
      </c>
      <c r="H169" s="29">
        <v>0</v>
      </c>
      <c r="I169" s="28">
        <v>2754</v>
      </c>
      <c r="J169" s="22">
        <f t="shared" si="30"/>
        <v>0</v>
      </c>
      <c r="K169" s="28">
        <v>0</v>
      </c>
    </row>
    <row r="170" spans="1:11" x14ac:dyDescent="0.3">
      <c r="A170" s="29">
        <v>1032</v>
      </c>
      <c r="B170" s="30" t="s">
        <v>121</v>
      </c>
      <c r="C170" s="28">
        <v>5053</v>
      </c>
      <c r="D170" s="20">
        <v>44170</v>
      </c>
      <c r="E170" s="20">
        <v>44197</v>
      </c>
      <c r="F170" s="22">
        <f t="shared" si="29"/>
        <v>48</v>
      </c>
      <c r="G170" s="37">
        <f t="shared" si="32"/>
        <v>48</v>
      </c>
      <c r="H170" s="29">
        <v>0</v>
      </c>
      <c r="I170" s="28">
        <v>5053</v>
      </c>
      <c r="J170" s="22">
        <f t="shared" si="30"/>
        <v>0</v>
      </c>
      <c r="K170" s="28">
        <v>0</v>
      </c>
    </row>
    <row r="171" spans="1:11" x14ac:dyDescent="0.3">
      <c r="A171" s="29">
        <v>1038</v>
      </c>
      <c r="B171" s="30" t="s">
        <v>122</v>
      </c>
      <c r="C171" s="28">
        <v>2550</v>
      </c>
      <c r="D171" s="20">
        <v>44171</v>
      </c>
      <c r="E171" s="20">
        <v>44197</v>
      </c>
      <c r="F171" s="22">
        <f t="shared" si="29"/>
        <v>48</v>
      </c>
      <c r="G171" s="37">
        <f t="shared" si="32"/>
        <v>48</v>
      </c>
      <c r="H171" s="29">
        <v>0</v>
      </c>
      <c r="I171" s="28">
        <v>2550</v>
      </c>
      <c r="J171" s="22">
        <f t="shared" si="30"/>
        <v>0</v>
      </c>
      <c r="K171" s="28">
        <v>0</v>
      </c>
    </row>
    <row r="172" spans="1:11" x14ac:dyDescent="0.3">
      <c r="A172" s="29">
        <v>1047</v>
      </c>
      <c r="B172" s="30" t="s">
        <v>123</v>
      </c>
      <c r="C172" s="28">
        <v>2661</v>
      </c>
      <c r="D172" s="20">
        <v>44211</v>
      </c>
      <c r="E172" s="20">
        <v>44228</v>
      </c>
      <c r="F172" s="22">
        <f t="shared" si="29"/>
        <v>47</v>
      </c>
      <c r="G172" s="37">
        <f t="shared" si="32"/>
        <v>47</v>
      </c>
      <c r="H172" s="29">
        <v>0</v>
      </c>
      <c r="I172" s="28">
        <v>2661</v>
      </c>
      <c r="J172" s="22">
        <f t="shared" si="30"/>
        <v>0</v>
      </c>
      <c r="K172" s="28">
        <v>0</v>
      </c>
    </row>
    <row r="173" spans="1:11" x14ac:dyDescent="0.3">
      <c r="A173" s="29">
        <v>1051</v>
      </c>
      <c r="B173" s="30" t="s">
        <v>124</v>
      </c>
      <c r="C173" s="28">
        <v>2605</v>
      </c>
      <c r="D173" s="20">
        <v>44228</v>
      </c>
      <c r="E173" s="20">
        <v>44256</v>
      </c>
      <c r="F173" s="22">
        <f t="shared" si="29"/>
        <v>46</v>
      </c>
      <c r="G173" s="37">
        <f t="shared" si="32"/>
        <v>46</v>
      </c>
      <c r="H173" s="29">
        <v>0</v>
      </c>
      <c r="I173" s="28">
        <v>2605</v>
      </c>
      <c r="J173" s="22">
        <f t="shared" si="30"/>
        <v>0</v>
      </c>
      <c r="K173" s="28">
        <v>0</v>
      </c>
    </row>
    <row r="174" spans="1:11" x14ac:dyDescent="0.3">
      <c r="A174" s="29">
        <v>1052</v>
      </c>
      <c r="B174" s="30" t="s">
        <v>125</v>
      </c>
      <c r="C174" s="28">
        <v>4458</v>
      </c>
      <c r="D174" s="20">
        <v>44254</v>
      </c>
      <c r="E174" s="20">
        <v>44256</v>
      </c>
      <c r="F174" s="22">
        <f t="shared" si="29"/>
        <v>46</v>
      </c>
      <c r="G174" s="37">
        <f t="shared" si="32"/>
        <v>46</v>
      </c>
      <c r="H174" s="29">
        <v>0</v>
      </c>
      <c r="I174" s="28">
        <v>4458</v>
      </c>
      <c r="J174" s="22">
        <f t="shared" si="30"/>
        <v>0</v>
      </c>
      <c r="K174" s="28">
        <v>0</v>
      </c>
    </row>
    <row r="175" spans="1:11" x14ac:dyDescent="0.3">
      <c r="A175" s="29">
        <v>1053</v>
      </c>
      <c r="B175" s="30" t="s">
        <v>126</v>
      </c>
      <c r="C175" s="28">
        <v>2653</v>
      </c>
      <c r="D175" s="20">
        <v>44238</v>
      </c>
      <c r="E175" s="20">
        <v>44256</v>
      </c>
      <c r="F175" s="22">
        <f t="shared" si="29"/>
        <v>46</v>
      </c>
      <c r="G175" s="37">
        <f t="shared" si="32"/>
        <v>46</v>
      </c>
      <c r="H175" s="29">
        <v>0</v>
      </c>
      <c r="I175" s="28">
        <v>2653</v>
      </c>
      <c r="J175" s="22">
        <f t="shared" si="30"/>
        <v>0</v>
      </c>
      <c r="K175" s="28">
        <v>0</v>
      </c>
    </row>
    <row r="176" spans="1:11" x14ac:dyDescent="0.3">
      <c r="A176" s="29">
        <v>1056</v>
      </c>
      <c r="B176" s="30" t="s">
        <v>127</v>
      </c>
      <c r="C176" s="28">
        <v>2471</v>
      </c>
      <c r="D176" s="20">
        <v>44242</v>
      </c>
      <c r="E176" s="20">
        <v>44256</v>
      </c>
      <c r="F176" s="22">
        <f t="shared" si="29"/>
        <v>46</v>
      </c>
      <c r="G176" s="37">
        <f t="shared" si="32"/>
        <v>46</v>
      </c>
      <c r="H176" s="29">
        <v>0</v>
      </c>
      <c r="I176" s="28">
        <v>2471</v>
      </c>
      <c r="J176" s="22">
        <f t="shared" si="30"/>
        <v>0</v>
      </c>
      <c r="K176" s="28">
        <v>0</v>
      </c>
    </row>
    <row r="177" spans="1:11" x14ac:dyDescent="0.3">
      <c r="A177" s="29">
        <v>1057</v>
      </c>
      <c r="B177" s="30" t="s">
        <v>128</v>
      </c>
      <c r="C177" s="28">
        <v>2471</v>
      </c>
      <c r="D177" s="20">
        <v>44242</v>
      </c>
      <c r="E177" s="20">
        <v>44256</v>
      </c>
      <c r="F177" s="22">
        <f t="shared" si="29"/>
        <v>46</v>
      </c>
      <c r="G177" s="37">
        <f t="shared" si="32"/>
        <v>46</v>
      </c>
      <c r="H177" s="29">
        <v>0</v>
      </c>
      <c r="I177" s="28">
        <v>2471</v>
      </c>
      <c r="J177" s="22">
        <f t="shared" si="30"/>
        <v>0</v>
      </c>
      <c r="K177" s="28">
        <v>0</v>
      </c>
    </row>
    <row r="178" spans="1:11" x14ac:dyDescent="0.3">
      <c r="A178" s="29">
        <v>1061</v>
      </c>
      <c r="B178" s="30" t="s">
        <v>129</v>
      </c>
      <c r="C178" s="28">
        <v>2631</v>
      </c>
      <c r="D178" s="20">
        <v>44252</v>
      </c>
      <c r="E178" s="20">
        <v>44256</v>
      </c>
      <c r="F178" s="22">
        <f t="shared" si="29"/>
        <v>46</v>
      </c>
      <c r="G178" s="37">
        <f t="shared" si="32"/>
        <v>46</v>
      </c>
      <c r="H178" s="29">
        <v>0</v>
      </c>
      <c r="I178" s="28">
        <v>2631</v>
      </c>
      <c r="J178" s="22">
        <f t="shared" si="30"/>
        <v>0</v>
      </c>
      <c r="K178" s="28">
        <v>0</v>
      </c>
    </row>
    <row r="179" spans="1:11" x14ac:dyDescent="0.3">
      <c r="A179" s="29">
        <v>1116</v>
      </c>
      <c r="B179" s="30" t="s">
        <v>130</v>
      </c>
      <c r="C179" s="28">
        <v>2515</v>
      </c>
      <c r="D179" s="20">
        <v>44265</v>
      </c>
      <c r="E179" s="20">
        <v>44287</v>
      </c>
      <c r="F179" s="22">
        <f t="shared" si="29"/>
        <v>45</v>
      </c>
      <c r="G179" s="37">
        <f t="shared" si="32"/>
        <v>45</v>
      </c>
      <c r="H179" s="29">
        <v>0</v>
      </c>
      <c r="I179" s="28">
        <v>2515</v>
      </c>
      <c r="J179" s="22">
        <f t="shared" si="30"/>
        <v>0</v>
      </c>
      <c r="K179" s="28">
        <v>0</v>
      </c>
    </row>
    <row r="180" spans="1:11" x14ac:dyDescent="0.3">
      <c r="A180" s="29">
        <v>1117</v>
      </c>
      <c r="B180" s="30" t="s">
        <v>131</v>
      </c>
      <c r="C180" s="28">
        <v>4579</v>
      </c>
      <c r="D180" s="20">
        <v>44265</v>
      </c>
      <c r="E180" s="20">
        <v>44287</v>
      </c>
      <c r="F180" s="22">
        <f t="shared" si="29"/>
        <v>45</v>
      </c>
      <c r="G180" s="37">
        <f t="shared" si="32"/>
        <v>45</v>
      </c>
      <c r="H180" s="29">
        <v>0</v>
      </c>
      <c r="I180" s="28">
        <v>4579</v>
      </c>
      <c r="J180" s="22">
        <f t="shared" si="30"/>
        <v>0</v>
      </c>
      <c r="K180" s="28">
        <v>0</v>
      </c>
    </row>
    <row r="181" spans="1:11" x14ac:dyDescent="0.3">
      <c r="A181" s="29">
        <v>1148</v>
      </c>
      <c r="B181" s="30" t="s">
        <v>132</v>
      </c>
      <c r="C181" s="28">
        <v>2429</v>
      </c>
      <c r="D181" s="20">
        <v>44288</v>
      </c>
      <c r="E181" s="20">
        <v>44317</v>
      </c>
      <c r="F181" s="22">
        <f t="shared" si="29"/>
        <v>44</v>
      </c>
      <c r="G181" s="37">
        <f>F181</f>
        <v>44</v>
      </c>
      <c r="H181" s="29">
        <v>0</v>
      </c>
      <c r="I181" s="28">
        <v>2429</v>
      </c>
      <c r="J181" s="22">
        <f t="shared" si="30"/>
        <v>0</v>
      </c>
      <c r="K181" s="28">
        <v>0</v>
      </c>
    </row>
    <row r="182" spans="1:11" x14ac:dyDescent="0.3">
      <c r="A182" s="29">
        <v>1149</v>
      </c>
      <c r="B182" s="30" t="s">
        <v>133</v>
      </c>
      <c r="C182" s="28">
        <v>11793</v>
      </c>
      <c r="D182" s="20">
        <v>44311</v>
      </c>
      <c r="E182" s="20">
        <v>44317</v>
      </c>
      <c r="F182" s="22">
        <f t="shared" si="29"/>
        <v>44</v>
      </c>
      <c r="G182" s="37">
        <f t="shared" si="32"/>
        <v>44</v>
      </c>
      <c r="H182" s="29">
        <v>0</v>
      </c>
      <c r="I182" s="28">
        <v>11793</v>
      </c>
      <c r="J182" s="22">
        <f t="shared" si="30"/>
        <v>0</v>
      </c>
      <c r="K182" s="28">
        <v>0</v>
      </c>
    </row>
    <row r="183" spans="1:11" x14ac:dyDescent="0.3">
      <c r="A183" s="29">
        <v>1159</v>
      </c>
      <c r="B183" s="30" t="s">
        <v>134</v>
      </c>
      <c r="C183" s="28">
        <v>2289</v>
      </c>
      <c r="D183" s="20">
        <v>44308</v>
      </c>
      <c r="E183" s="20">
        <v>44317</v>
      </c>
      <c r="F183" s="22">
        <f t="shared" si="29"/>
        <v>44</v>
      </c>
      <c r="G183" s="37">
        <f t="shared" si="32"/>
        <v>44</v>
      </c>
      <c r="H183" s="29">
        <v>0</v>
      </c>
      <c r="I183" s="28">
        <v>2289</v>
      </c>
      <c r="J183" s="22">
        <f t="shared" si="30"/>
        <v>0</v>
      </c>
      <c r="K183" s="28">
        <v>0</v>
      </c>
    </row>
    <row r="184" spans="1:11" x14ac:dyDescent="0.3">
      <c r="A184" s="29">
        <v>1160</v>
      </c>
      <c r="B184" s="30" t="s">
        <v>135</v>
      </c>
      <c r="C184" s="28">
        <v>2290</v>
      </c>
      <c r="D184" s="20">
        <v>44308</v>
      </c>
      <c r="E184" s="20">
        <v>44317</v>
      </c>
      <c r="F184" s="22">
        <f t="shared" si="29"/>
        <v>44</v>
      </c>
      <c r="G184" s="37">
        <f t="shared" si="32"/>
        <v>44</v>
      </c>
      <c r="H184" s="29">
        <v>0</v>
      </c>
      <c r="I184" s="28">
        <v>2290</v>
      </c>
      <c r="J184" s="22">
        <f t="shared" si="30"/>
        <v>0</v>
      </c>
      <c r="K184" s="28">
        <v>0</v>
      </c>
    </row>
    <row r="185" spans="1:11" x14ac:dyDescent="0.3">
      <c r="A185" s="29">
        <v>1163</v>
      </c>
      <c r="B185" s="30" t="s">
        <v>136</v>
      </c>
      <c r="C185" s="28">
        <v>2480</v>
      </c>
      <c r="D185" s="20">
        <v>44330</v>
      </c>
      <c r="E185" s="20">
        <v>44348</v>
      </c>
      <c r="F185" s="22">
        <f t="shared" si="29"/>
        <v>43</v>
      </c>
      <c r="G185" s="37">
        <f t="shared" si="32"/>
        <v>43</v>
      </c>
      <c r="H185" s="29">
        <v>0</v>
      </c>
      <c r="I185" s="28">
        <v>2480</v>
      </c>
      <c r="J185" s="22">
        <f t="shared" si="30"/>
        <v>0</v>
      </c>
      <c r="K185" s="28">
        <v>0</v>
      </c>
    </row>
    <row r="186" spans="1:11" x14ac:dyDescent="0.3">
      <c r="A186" s="29">
        <v>1164</v>
      </c>
      <c r="B186" s="30" t="s">
        <v>137</v>
      </c>
      <c r="C186" s="28">
        <v>2480</v>
      </c>
      <c r="D186" s="20">
        <v>44330</v>
      </c>
      <c r="E186" s="20">
        <v>44348</v>
      </c>
      <c r="F186" s="22">
        <f t="shared" si="29"/>
        <v>43</v>
      </c>
      <c r="G186" s="37">
        <f t="shared" si="32"/>
        <v>43</v>
      </c>
      <c r="H186" s="29">
        <v>0</v>
      </c>
      <c r="I186" s="28">
        <v>2480</v>
      </c>
      <c r="J186" s="22">
        <f t="shared" si="30"/>
        <v>0</v>
      </c>
      <c r="K186" s="28">
        <v>0</v>
      </c>
    </row>
    <row r="187" spans="1:11" x14ac:dyDescent="0.3">
      <c r="A187" s="29">
        <v>1165</v>
      </c>
      <c r="B187" s="30" t="s">
        <v>138</v>
      </c>
      <c r="C187" s="28">
        <v>2683</v>
      </c>
      <c r="D187" s="20">
        <v>44290</v>
      </c>
      <c r="E187" s="20">
        <v>44348</v>
      </c>
      <c r="F187" s="22">
        <f t="shared" si="29"/>
        <v>43</v>
      </c>
      <c r="G187" s="37">
        <f t="shared" si="32"/>
        <v>43</v>
      </c>
      <c r="H187" s="29">
        <v>0</v>
      </c>
      <c r="I187" s="28">
        <v>2683</v>
      </c>
      <c r="J187" s="22">
        <f t="shared" si="30"/>
        <v>0</v>
      </c>
      <c r="K187" s="28">
        <v>0</v>
      </c>
    </row>
    <row r="188" spans="1:11" x14ac:dyDescent="0.3">
      <c r="A188" s="29">
        <v>1201</v>
      </c>
      <c r="B188" s="30" t="s">
        <v>139</v>
      </c>
      <c r="C188" s="28">
        <v>1966</v>
      </c>
      <c r="D188" s="20">
        <v>44370</v>
      </c>
      <c r="E188" s="20">
        <v>44378</v>
      </c>
      <c r="F188" s="22">
        <f t="shared" si="29"/>
        <v>42</v>
      </c>
      <c r="G188" s="37">
        <f t="shared" si="32"/>
        <v>42</v>
      </c>
      <c r="H188" s="29">
        <v>0</v>
      </c>
      <c r="I188" s="28">
        <v>1966</v>
      </c>
      <c r="J188" s="22">
        <f t="shared" si="30"/>
        <v>0</v>
      </c>
      <c r="K188" s="28">
        <v>0</v>
      </c>
    </row>
    <row r="189" spans="1:11" x14ac:dyDescent="0.3">
      <c r="A189" s="29">
        <v>1202</v>
      </c>
      <c r="B189" s="30" t="s">
        <v>140</v>
      </c>
      <c r="C189" s="28">
        <v>1965</v>
      </c>
      <c r="D189" s="20">
        <v>44370</v>
      </c>
      <c r="E189" s="20">
        <v>44378</v>
      </c>
      <c r="F189" s="22">
        <f t="shared" si="29"/>
        <v>42</v>
      </c>
      <c r="G189" s="37">
        <f t="shared" si="32"/>
        <v>42</v>
      </c>
      <c r="H189" s="29">
        <v>0</v>
      </c>
      <c r="I189" s="28">
        <v>1965</v>
      </c>
      <c r="J189" s="22">
        <f t="shared" si="30"/>
        <v>0</v>
      </c>
      <c r="K189" s="28">
        <v>0</v>
      </c>
    </row>
    <row r="190" spans="1:11" x14ac:dyDescent="0.3">
      <c r="A190" s="29">
        <v>1233</v>
      </c>
      <c r="B190" s="30" t="s">
        <v>141</v>
      </c>
      <c r="C190" s="28">
        <v>4608</v>
      </c>
      <c r="D190" s="20">
        <v>44381</v>
      </c>
      <c r="E190" s="20">
        <v>44409</v>
      </c>
      <c r="F190" s="22">
        <f t="shared" si="29"/>
        <v>41</v>
      </c>
      <c r="G190" s="37">
        <f t="shared" si="32"/>
        <v>41</v>
      </c>
      <c r="H190" s="29">
        <v>0</v>
      </c>
      <c r="I190" s="28">
        <v>4608</v>
      </c>
      <c r="J190" s="22">
        <f t="shared" si="30"/>
        <v>0</v>
      </c>
      <c r="K190" s="28">
        <v>0</v>
      </c>
    </row>
    <row r="191" spans="1:11" x14ac:dyDescent="0.3">
      <c r="A191" s="29">
        <v>1234</v>
      </c>
      <c r="B191" s="30" t="s">
        <v>142</v>
      </c>
      <c r="C191" s="28">
        <v>2356</v>
      </c>
      <c r="D191" s="20">
        <v>44380</v>
      </c>
      <c r="E191" s="20">
        <v>44409</v>
      </c>
      <c r="F191" s="22">
        <f t="shared" si="29"/>
        <v>41</v>
      </c>
      <c r="G191" s="37">
        <f t="shared" si="32"/>
        <v>41</v>
      </c>
      <c r="H191" s="29">
        <v>0</v>
      </c>
      <c r="I191" s="28">
        <v>2356</v>
      </c>
      <c r="J191" s="22">
        <f t="shared" si="30"/>
        <v>0</v>
      </c>
      <c r="K191" s="28">
        <v>0</v>
      </c>
    </row>
    <row r="192" spans="1:11" x14ac:dyDescent="0.3">
      <c r="A192" s="29">
        <v>1235</v>
      </c>
      <c r="B192" s="30" t="s">
        <v>143</v>
      </c>
      <c r="C192" s="28">
        <v>2269</v>
      </c>
      <c r="D192" s="20">
        <v>44392</v>
      </c>
      <c r="E192" s="20">
        <v>44409</v>
      </c>
      <c r="F192" s="22">
        <f t="shared" si="29"/>
        <v>41</v>
      </c>
      <c r="G192" s="37">
        <f t="shared" si="32"/>
        <v>41</v>
      </c>
      <c r="H192" s="29">
        <v>0</v>
      </c>
      <c r="I192" s="28">
        <v>2269</v>
      </c>
      <c r="J192" s="22">
        <f t="shared" si="30"/>
        <v>0</v>
      </c>
      <c r="K192" s="28">
        <v>0</v>
      </c>
    </row>
    <row r="193" spans="1:11" x14ac:dyDescent="0.3">
      <c r="A193" s="29">
        <v>1236</v>
      </c>
      <c r="B193" s="30" t="s">
        <v>144</v>
      </c>
      <c r="C193" s="28">
        <v>2269</v>
      </c>
      <c r="D193" s="20">
        <v>44392</v>
      </c>
      <c r="E193" s="20">
        <v>44409</v>
      </c>
      <c r="F193" s="22">
        <f t="shared" si="29"/>
        <v>41</v>
      </c>
      <c r="G193" s="37">
        <f t="shared" si="32"/>
        <v>41</v>
      </c>
      <c r="H193" s="29">
        <v>0</v>
      </c>
      <c r="I193" s="28">
        <v>2269</v>
      </c>
      <c r="J193" s="22">
        <f t="shared" si="30"/>
        <v>0</v>
      </c>
      <c r="K193" s="28">
        <v>0</v>
      </c>
    </row>
    <row r="194" spans="1:11" x14ac:dyDescent="0.3">
      <c r="A194" s="29">
        <v>1269</v>
      </c>
      <c r="B194" s="30" t="s">
        <v>145</v>
      </c>
      <c r="C194" s="28">
        <v>2273</v>
      </c>
      <c r="D194" s="20">
        <v>44436</v>
      </c>
      <c r="E194" s="20">
        <v>44440</v>
      </c>
      <c r="F194" s="22">
        <f t="shared" si="29"/>
        <v>40</v>
      </c>
      <c r="G194" s="37">
        <f t="shared" si="32"/>
        <v>40</v>
      </c>
      <c r="H194" s="29">
        <v>0</v>
      </c>
      <c r="I194" s="28">
        <v>2273</v>
      </c>
      <c r="J194" s="22">
        <f t="shared" si="30"/>
        <v>0</v>
      </c>
      <c r="K194" s="28">
        <v>0</v>
      </c>
    </row>
    <row r="195" spans="1:11" x14ac:dyDescent="0.3">
      <c r="A195" s="29">
        <v>1270</v>
      </c>
      <c r="B195" s="30" t="s">
        <v>146</v>
      </c>
      <c r="C195" s="28">
        <v>2243</v>
      </c>
      <c r="D195" s="20">
        <v>44426</v>
      </c>
      <c r="E195" s="20">
        <v>44440</v>
      </c>
      <c r="F195" s="22">
        <f t="shared" si="29"/>
        <v>40</v>
      </c>
      <c r="G195" s="37">
        <f t="shared" si="32"/>
        <v>40</v>
      </c>
      <c r="H195" s="29">
        <v>0</v>
      </c>
      <c r="I195" s="28">
        <v>2243</v>
      </c>
      <c r="J195" s="22">
        <f t="shared" si="30"/>
        <v>0</v>
      </c>
      <c r="K195" s="28">
        <v>0</v>
      </c>
    </row>
    <row r="196" spans="1:11" x14ac:dyDescent="0.3">
      <c r="A196" s="29">
        <v>1271</v>
      </c>
      <c r="B196" s="30" t="s">
        <v>147</v>
      </c>
      <c r="C196" s="28">
        <v>2263</v>
      </c>
      <c r="D196" s="20">
        <v>44430</v>
      </c>
      <c r="E196" s="20">
        <v>44440</v>
      </c>
      <c r="F196" s="22">
        <f t="shared" si="29"/>
        <v>40</v>
      </c>
      <c r="G196" s="37">
        <f t="shared" si="32"/>
        <v>40</v>
      </c>
      <c r="H196" s="29">
        <v>0</v>
      </c>
      <c r="I196" s="28">
        <v>2263</v>
      </c>
      <c r="J196" s="22">
        <f t="shared" si="30"/>
        <v>0</v>
      </c>
      <c r="K196" s="28">
        <v>0</v>
      </c>
    </row>
    <row r="197" spans="1:11" x14ac:dyDescent="0.3">
      <c r="A197" s="29">
        <v>1272</v>
      </c>
      <c r="B197" s="30" t="s">
        <v>148</v>
      </c>
      <c r="C197" s="28">
        <v>2256</v>
      </c>
      <c r="D197" s="20">
        <v>44433</v>
      </c>
      <c r="E197" s="20">
        <v>44440</v>
      </c>
      <c r="F197" s="22">
        <f t="shared" ref="F197:F260" si="33">DATEDIF(E197, DATE(2024,12,31), "M")+1</f>
        <v>40</v>
      </c>
      <c r="G197" s="37">
        <f t="shared" si="32"/>
        <v>40</v>
      </c>
      <c r="H197" s="29">
        <v>0</v>
      </c>
      <c r="I197" s="28">
        <v>2256</v>
      </c>
      <c r="J197" s="22">
        <f t="shared" ref="J197:J260" si="34">H197*12</f>
        <v>0</v>
      </c>
      <c r="K197" s="28">
        <v>0</v>
      </c>
    </row>
    <row r="198" spans="1:11" x14ac:dyDescent="0.3">
      <c r="A198" s="29">
        <v>1274</v>
      </c>
      <c r="B198" s="30" t="s">
        <v>149</v>
      </c>
      <c r="C198" s="28">
        <v>1844</v>
      </c>
      <c r="D198" s="20">
        <v>44458</v>
      </c>
      <c r="E198" s="20">
        <v>44470</v>
      </c>
      <c r="F198" s="22">
        <f t="shared" si="33"/>
        <v>39</v>
      </c>
      <c r="G198" s="37">
        <f t="shared" si="32"/>
        <v>39</v>
      </c>
      <c r="H198" s="29">
        <v>0</v>
      </c>
      <c r="I198" s="28">
        <v>1844</v>
      </c>
      <c r="J198" s="22">
        <f t="shared" si="34"/>
        <v>0</v>
      </c>
      <c r="K198" s="28">
        <v>0</v>
      </c>
    </row>
    <row r="199" spans="1:11" x14ac:dyDescent="0.3">
      <c r="A199" s="29">
        <v>1275</v>
      </c>
      <c r="B199" s="30" t="s">
        <v>150</v>
      </c>
      <c r="C199" s="28">
        <v>2305</v>
      </c>
      <c r="D199" s="20">
        <v>44449</v>
      </c>
      <c r="E199" s="20">
        <v>44470</v>
      </c>
      <c r="F199" s="22">
        <f t="shared" si="33"/>
        <v>39</v>
      </c>
      <c r="G199" s="37">
        <f t="shared" si="32"/>
        <v>39</v>
      </c>
      <c r="H199" s="29">
        <v>0</v>
      </c>
      <c r="I199" s="28">
        <v>2305</v>
      </c>
      <c r="J199" s="22">
        <f t="shared" si="34"/>
        <v>0</v>
      </c>
      <c r="K199" s="28">
        <v>0</v>
      </c>
    </row>
    <row r="200" spans="1:11" x14ac:dyDescent="0.3">
      <c r="A200" s="29">
        <v>1323</v>
      </c>
      <c r="B200" s="30" t="s">
        <v>151</v>
      </c>
      <c r="C200" s="28">
        <v>2367</v>
      </c>
      <c r="D200" s="20">
        <v>44496</v>
      </c>
      <c r="E200" s="20">
        <v>44501</v>
      </c>
      <c r="F200" s="22">
        <f t="shared" si="33"/>
        <v>38</v>
      </c>
      <c r="G200" s="37">
        <f t="shared" si="32"/>
        <v>38</v>
      </c>
      <c r="H200" s="29">
        <v>0</v>
      </c>
      <c r="I200" s="28">
        <v>2367</v>
      </c>
      <c r="J200" s="22">
        <f t="shared" si="34"/>
        <v>0</v>
      </c>
      <c r="K200" s="28">
        <v>0</v>
      </c>
    </row>
    <row r="201" spans="1:11" x14ac:dyDescent="0.3">
      <c r="A201" s="29">
        <v>1324</v>
      </c>
      <c r="B201" s="30" t="s">
        <v>152</v>
      </c>
      <c r="C201" s="28">
        <v>2540</v>
      </c>
      <c r="D201" s="20">
        <v>44476</v>
      </c>
      <c r="E201" s="20">
        <v>44501</v>
      </c>
      <c r="F201" s="22">
        <f t="shared" si="33"/>
        <v>38</v>
      </c>
      <c r="G201" s="37">
        <f t="shared" si="32"/>
        <v>38</v>
      </c>
      <c r="H201" s="29">
        <v>0</v>
      </c>
      <c r="I201" s="28">
        <v>2540</v>
      </c>
      <c r="J201" s="22">
        <f t="shared" si="34"/>
        <v>0</v>
      </c>
      <c r="K201" s="28">
        <v>0</v>
      </c>
    </row>
    <row r="202" spans="1:11" x14ac:dyDescent="0.3">
      <c r="A202" s="29">
        <v>1339</v>
      </c>
      <c r="B202" s="30" t="s">
        <v>153</v>
      </c>
      <c r="C202" s="28">
        <v>2359</v>
      </c>
      <c r="D202" s="20">
        <v>44517</v>
      </c>
      <c r="E202" s="20">
        <v>44531</v>
      </c>
      <c r="F202" s="22">
        <f t="shared" si="33"/>
        <v>37</v>
      </c>
      <c r="G202" s="37">
        <f t="shared" si="32"/>
        <v>37</v>
      </c>
      <c r="H202" s="29">
        <v>0</v>
      </c>
      <c r="I202" s="28">
        <v>2359</v>
      </c>
      <c r="J202" s="22">
        <f t="shared" si="34"/>
        <v>0</v>
      </c>
      <c r="K202" s="28">
        <v>0</v>
      </c>
    </row>
    <row r="203" spans="1:11" x14ac:dyDescent="0.3">
      <c r="A203" s="29">
        <v>1340</v>
      </c>
      <c r="B203" s="30" t="s">
        <v>153</v>
      </c>
      <c r="C203" s="28">
        <v>2398</v>
      </c>
      <c r="D203" s="20">
        <v>44514</v>
      </c>
      <c r="E203" s="20">
        <v>44531</v>
      </c>
      <c r="F203" s="22">
        <f t="shared" si="33"/>
        <v>37</v>
      </c>
      <c r="G203" s="37">
        <f t="shared" si="32"/>
        <v>37</v>
      </c>
      <c r="H203" s="29">
        <v>0</v>
      </c>
      <c r="I203" s="28">
        <v>2398</v>
      </c>
      <c r="J203" s="22">
        <f t="shared" si="34"/>
        <v>0</v>
      </c>
      <c r="K203" s="28">
        <v>0</v>
      </c>
    </row>
    <row r="204" spans="1:11" x14ac:dyDescent="0.3">
      <c r="A204" s="29">
        <v>1341</v>
      </c>
      <c r="B204" s="30" t="s">
        <v>154</v>
      </c>
      <c r="C204" s="28">
        <v>2367</v>
      </c>
      <c r="D204" s="20">
        <v>44496</v>
      </c>
      <c r="E204" s="20">
        <v>44531</v>
      </c>
      <c r="F204" s="22">
        <f t="shared" si="33"/>
        <v>37</v>
      </c>
      <c r="G204" s="37">
        <f>F204</f>
        <v>37</v>
      </c>
      <c r="H204" s="29">
        <v>0</v>
      </c>
      <c r="I204" s="28">
        <v>2367</v>
      </c>
      <c r="J204" s="22">
        <f t="shared" si="34"/>
        <v>0</v>
      </c>
      <c r="K204" s="28">
        <v>0</v>
      </c>
    </row>
    <row r="205" spans="1:11" x14ac:dyDescent="0.3">
      <c r="A205" s="29">
        <v>1342</v>
      </c>
      <c r="B205" s="30" t="s">
        <v>155</v>
      </c>
      <c r="C205" s="28">
        <v>2400</v>
      </c>
      <c r="D205" s="20">
        <v>44525</v>
      </c>
      <c r="E205" s="20">
        <v>44531</v>
      </c>
      <c r="F205" s="22">
        <f t="shared" si="33"/>
        <v>37</v>
      </c>
      <c r="G205" s="37">
        <f t="shared" si="32"/>
        <v>37</v>
      </c>
      <c r="H205" s="29">
        <v>0</v>
      </c>
      <c r="I205" s="28">
        <v>2400</v>
      </c>
      <c r="J205" s="22">
        <f t="shared" si="34"/>
        <v>0</v>
      </c>
      <c r="K205" s="28">
        <v>0</v>
      </c>
    </row>
    <row r="206" spans="1:11" x14ac:dyDescent="0.3">
      <c r="A206" s="29">
        <v>1343</v>
      </c>
      <c r="B206" s="30" t="s">
        <v>156</v>
      </c>
      <c r="C206" s="28">
        <v>8811</v>
      </c>
      <c r="D206" s="20">
        <v>44519</v>
      </c>
      <c r="E206" s="20">
        <v>44531</v>
      </c>
      <c r="F206" s="22">
        <f t="shared" si="33"/>
        <v>37</v>
      </c>
      <c r="G206" s="37">
        <f t="shared" si="32"/>
        <v>37</v>
      </c>
      <c r="H206" s="29">
        <v>0</v>
      </c>
      <c r="I206" s="28">
        <v>8811</v>
      </c>
      <c r="J206" s="22">
        <f t="shared" si="34"/>
        <v>0</v>
      </c>
      <c r="K206" s="28">
        <v>0</v>
      </c>
    </row>
    <row r="207" spans="1:11" x14ac:dyDescent="0.3">
      <c r="A207" s="29">
        <v>1386</v>
      </c>
      <c r="B207" s="30" t="s">
        <v>157</v>
      </c>
      <c r="C207" s="28">
        <v>2480</v>
      </c>
      <c r="D207" s="20">
        <v>44548</v>
      </c>
      <c r="E207" s="20">
        <v>44562</v>
      </c>
      <c r="F207" s="22">
        <f t="shared" si="33"/>
        <v>36</v>
      </c>
      <c r="G207" s="37">
        <f t="shared" si="32"/>
        <v>36</v>
      </c>
      <c r="H207" s="29">
        <v>60</v>
      </c>
      <c r="I207" s="28">
        <v>2480</v>
      </c>
      <c r="J207" s="22">
        <f t="shared" si="34"/>
        <v>720</v>
      </c>
      <c r="K207" s="28">
        <v>0</v>
      </c>
    </row>
    <row r="208" spans="1:11" x14ac:dyDescent="0.3">
      <c r="A208" s="29">
        <v>1387</v>
      </c>
      <c r="B208" s="30" t="s">
        <v>158</v>
      </c>
      <c r="C208" s="28">
        <v>2460</v>
      </c>
      <c r="D208" s="20">
        <v>44542</v>
      </c>
      <c r="E208" s="20">
        <v>44562</v>
      </c>
      <c r="F208" s="22">
        <f t="shared" si="33"/>
        <v>36</v>
      </c>
      <c r="G208" s="37">
        <f t="shared" si="32"/>
        <v>36</v>
      </c>
      <c r="H208" s="29">
        <v>52</v>
      </c>
      <c r="I208" s="28">
        <v>2460</v>
      </c>
      <c r="J208" s="22">
        <f t="shared" si="34"/>
        <v>624</v>
      </c>
      <c r="K208" s="28">
        <v>0</v>
      </c>
    </row>
    <row r="209" spans="1:11" x14ac:dyDescent="0.3">
      <c r="A209" s="29">
        <v>1399</v>
      </c>
      <c r="B209" s="30" t="s">
        <v>159</v>
      </c>
      <c r="C209" s="28">
        <v>2664</v>
      </c>
      <c r="D209" s="20">
        <v>44581</v>
      </c>
      <c r="E209" s="20">
        <v>44593</v>
      </c>
      <c r="F209" s="22">
        <f t="shared" si="33"/>
        <v>35</v>
      </c>
      <c r="G209" s="37">
        <v>48</v>
      </c>
      <c r="H209" s="29">
        <v>56</v>
      </c>
      <c r="I209" s="28">
        <v>2608</v>
      </c>
      <c r="J209" s="22">
        <f t="shared" si="34"/>
        <v>672</v>
      </c>
      <c r="K209" s="28">
        <v>56</v>
      </c>
    </row>
    <row r="210" spans="1:11" x14ac:dyDescent="0.3">
      <c r="A210" s="29">
        <v>1401</v>
      </c>
      <c r="B210" s="30" t="s">
        <v>160</v>
      </c>
      <c r="C210" s="28">
        <v>2640</v>
      </c>
      <c r="D210" s="20">
        <v>44588</v>
      </c>
      <c r="E210" s="20">
        <v>44593</v>
      </c>
      <c r="F210" s="22">
        <f t="shared" si="33"/>
        <v>35</v>
      </c>
      <c r="G210" s="37">
        <v>48</v>
      </c>
      <c r="H210" s="29">
        <v>55</v>
      </c>
      <c r="I210" s="28">
        <v>2585</v>
      </c>
      <c r="J210" s="22">
        <f t="shared" si="34"/>
        <v>660</v>
      </c>
      <c r="K210" s="28">
        <v>55</v>
      </c>
    </row>
    <row r="211" spans="1:11" x14ac:dyDescent="0.3">
      <c r="A211" s="29">
        <v>1402</v>
      </c>
      <c r="B211" s="30" t="s">
        <v>161</v>
      </c>
      <c r="C211" s="28">
        <v>1895</v>
      </c>
      <c r="D211" s="20">
        <v>44570</v>
      </c>
      <c r="E211" s="20">
        <v>44593</v>
      </c>
      <c r="F211" s="22">
        <f t="shared" si="33"/>
        <v>35</v>
      </c>
      <c r="G211" s="37">
        <v>47</v>
      </c>
      <c r="H211" s="29">
        <v>40</v>
      </c>
      <c r="I211" s="28">
        <v>1844</v>
      </c>
      <c r="J211" s="22">
        <f t="shared" si="34"/>
        <v>480</v>
      </c>
      <c r="K211" s="28">
        <v>51</v>
      </c>
    </row>
    <row r="212" spans="1:11" x14ac:dyDescent="0.3">
      <c r="A212" s="29">
        <v>1420</v>
      </c>
      <c r="B212" s="30" t="s">
        <v>162</v>
      </c>
      <c r="C212" s="28">
        <v>2219</v>
      </c>
      <c r="D212" s="20">
        <v>44630</v>
      </c>
      <c r="E212" s="20">
        <v>44652</v>
      </c>
      <c r="F212" s="22">
        <f t="shared" si="33"/>
        <v>33</v>
      </c>
      <c r="G212" s="37">
        <v>48</v>
      </c>
      <c r="H212" s="29">
        <v>46</v>
      </c>
      <c r="I212" s="28">
        <v>2070</v>
      </c>
      <c r="J212" s="22">
        <f t="shared" si="34"/>
        <v>552</v>
      </c>
      <c r="K212" s="28">
        <v>149</v>
      </c>
    </row>
    <row r="213" spans="1:11" x14ac:dyDescent="0.3">
      <c r="A213" s="29">
        <v>1421</v>
      </c>
      <c r="B213" s="30" t="s">
        <v>163</v>
      </c>
      <c r="C213" s="28">
        <v>2658</v>
      </c>
      <c r="D213" s="20">
        <v>44636</v>
      </c>
      <c r="E213" s="20">
        <v>44652</v>
      </c>
      <c r="F213" s="22">
        <f t="shared" si="33"/>
        <v>33</v>
      </c>
      <c r="G213" s="37">
        <v>47</v>
      </c>
      <c r="H213" s="29">
        <v>56</v>
      </c>
      <c r="I213" s="28">
        <v>2484</v>
      </c>
      <c r="J213" s="22">
        <f t="shared" si="34"/>
        <v>672</v>
      </c>
      <c r="K213" s="28">
        <v>174</v>
      </c>
    </row>
    <row r="214" spans="1:11" x14ac:dyDescent="0.3">
      <c r="A214" s="29">
        <v>1422</v>
      </c>
      <c r="B214" s="30" t="s">
        <v>164</v>
      </c>
      <c r="C214" s="28">
        <v>2658</v>
      </c>
      <c r="D214" s="20">
        <v>44636</v>
      </c>
      <c r="E214" s="20">
        <v>44652</v>
      </c>
      <c r="F214" s="22">
        <f t="shared" si="33"/>
        <v>33</v>
      </c>
      <c r="G214" s="37">
        <v>47</v>
      </c>
      <c r="H214" s="29">
        <v>56</v>
      </c>
      <c r="I214" s="28">
        <v>2484</v>
      </c>
      <c r="J214" s="22">
        <f t="shared" si="34"/>
        <v>672</v>
      </c>
      <c r="K214" s="28">
        <v>174</v>
      </c>
    </row>
    <row r="215" spans="1:11" x14ac:dyDescent="0.3">
      <c r="A215" s="29">
        <v>1423</v>
      </c>
      <c r="B215" s="30" t="s">
        <v>165</v>
      </c>
      <c r="C215" s="28">
        <v>1820</v>
      </c>
      <c r="D215" s="20">
        <v>44636</v>
      </c>
      <c r="E215" s="20">
        <v>44652</v>
      </c>
      <c r="F215" s="22">
        <f t="shared" si="33"/>
        <v>33</v>
      </c>
      <c r="G215" s="37">
        <v>48</v>
      </c>
      <c r="H215" s="29">
        <v>38</v>
      </c>
      <c r="I215" s="28">
        <v>1698</v>
      </c>
      <c r="J215" s="22">
        <f t="shared" si="34"/>
        <v>456</v>
      </c>
      <c r="K215" s="28">
        <v>122</v>
      </c>
    </row>
    <row r="216" spans="1:11" x14ac:dyDescent="0.3">
      <c r="A216" s="29">
        <v>1424</v>
      </c>
      <c r="B216" s="30" t="s">
        <v>166</v>
      </c>
      <c r="C216" s="28">
        <v>1820</v>
      </c>
      <c r="D216" s="20">
        <v>44636</v>
      </c>
      <c r="E216" s="20">
        <v>44652</v>
      </c>
      <c r="F216" s="22">
        <f t="shared" si="33"/>
        <v>33</v>
      </c>
      <c r="G216" s="37">
        <v>48</v>
      </c>
      <c r="H216" s="29">
        <v>38</v>
      </c>
      <c r="I216" s="28">
        <v>1698</v>
      </c>
      <c r="J216" s="22">
        <f t="shared" si="34"/>
        <v>456</v>
      </c>
      <c r="K216" s="28">
        <v>122</v>
      </c>
    </row>
    <row r="217" spans="1:11" x14ac:dyDescent="0.3">
      <c r="A217" s="29">
        <v>1425</v>
      </c>
      <c r="B217" s="30" t="s">
        <v>167</v>
      </c>
      <c r="C217" s="28">
        <v>2655</v>
      </c>
      <c r="D217" s="20">
        <v>44637</v>
      </c>
      <c r="E217" s="20">
        <v>44652</v>
      </c>
      <c r="F217" s="22">
        <f t="shared" si="33"/>
        <v>33</v>
      </c>
      <c r="G217" s="37">
        <v>47</v>
      </c>
      <c r="H217" s="29">
        <v>56</v>
      </c>
      <c r="I217" s="28">
        <v>2484</v>
      </c>
      <c r="J217" s="22">
        <f t="shared" si="34"/>
        <v>672</v>
      </c>
      <c r="K217" s="28">
        <v>171</v>
      </c>
    </row>
    <row r="218" spans="1:11" x14ac:dyDescent="0.3">
      <c r="A218" s="29">
        <v>1426</v>
      </c>
      <c r="B218" s="30" t="s">
        <v>168</v>
      </c>
      <c r="C218" s="28">
        <v>1878</v>
      </c>
      <c r="D218" s="20">
        <v>44640</v>
      </c>
      <c r="E218" s="20">
        <v>44652</v>
      </c>
      <c r="F218" s="22">
        <f t="shared" si="33"/>
        <v>33</v>
      </c>
      <c r="G218" s="37">
        <v>48</v>
      </c>
      <c r="H218" s="29">
        <v>39</v>
      </c>
      <c r="I218" s="28">
        <v>1755</v>
      </c>
      <c r="J218" s="22">
        <f t="shared" si="34"/>
        <v>468</v>
      </c>
      <c r="K218" s="28">
        <v>123</v>
      </c>
    </row>
    <row r="219" spans="1:11" x14ac:dyDescent="0.3">
      <c r="A219" s="29">
        <v>1427</v>
      </c>
      <c r="B219" s="30" t="s">
        <v>169</v>
      </c>
      <c r="C219" s="28">
        <v>2714</v>
      </c>
      <c r="D219" s="20">
        <v>44640</v>
      </c>
      <c r="E219" s="20">
        <v>44652</v>
      </c>
      <c r="F219" s="22">
        <f t="shared" si="33"/>
        <v>33</v>
      </c>
      <c r="G219" s="37">
        <v>48</v>
      </c>
      <c r="H219" s="29">
        <v>57</v>
      </c>
      <c r="I219" s="28">
        <v>2541</v>
      </c>
      <c r="J219" s="22">
        <f t="shared" si="34"/>
        <v>684</v>
      </c>
      <c r="K219" s="28">
        <v>173</v>
      </c>
    </row>
    <row r="220" spans="1:11" x14ac:dyDescent="0.3">
      <c r="A220" s="29">
        <v>1462</v>
      </c>
      <c r="B220" s="30" t="s">
        <v>170</v>
      </c>
      <c r="C220" s="28">
        <v>1803</v>
      </c>
      <c r="D220" s="20">
        <v>44661</v>
      </c>
      <c r="E220" s="20">
        <v>44682</v>
      </c>
      <c r="F220" s="22">
        <f t="shared" si="33"/>
        <v>32</v>
      </c>
      <c r="G220" s="37">
        <v>47</v>
      </c>
      <c r="H220" s="29">
        <v>38</v>
      </c>
      <c r="I220" s="28">
        <v>1648</v>
      </c>
      <c r="J220" s="22">
        <f t="shared" si="34"/>
        <v>456</v>
      </c>
      <c r="K220" s="28">
        <v>155</v>
      </c>
    </row>
    <row r="221" spans="1:11" x14ac:dyDescent="0.3">
      <c r="A221" s="29">
        <v>1463</v>
      </c>
      <c r="B221" s="30" t="s">
        <v>171</v>
      </c>
      <c r="C221" s="28">
        <v>5420</v>
      </c>
      <c r="D221" s="20">
        <v>44731</v>
      </c>
      <c r="E221" s="20">
        <v>44743</v>
      </c>
      <c r="F221" s="22">
        <f t="shared" si="33"/>
        <v>30</v>
      </c>
      <c r="G221" s="37">
        <v>48</v>
      </c>
      <c r="H221" s="29">
        <v>113</v>
      </c>
      <c r="I221" s="28">
        <v>4734</v>
      </c>
      <c r="J221" s="22">
        <f t="shared" si="34"/>
        <v>1356</v>
      </c>
      <c r="K221" s="28">
        <v>686</v>
      </c>
    </row>
    <row r="222" spans="1:11" x14ac:dyDescent="0.3">
      <c r="A222" s="29">
        <v>1493</v>
      </c>
      <c r="B222" s="30" t="s">
        <v>172</v>
      </c>
      <c r="C222" s="28">
        <v>2537</v>
      </c>
      <c r="D222" s="20">
        <v>44843</v>
      </c>
      <c r="E222" s="20">
        <v>44866</v>
      </c>
      <c r="F222" s="22">
        <f t="shared" si="33"/>
        <v>26</v>
      </c>
      <c r="G222" s="37">
        <v>48</v>
      </c>
      <c r="H222" s="29">
        <v>53</v>
      </c>
      <c r="I222" s="28">
        <v>2002</v>
      </c>
      <c r="J222" s="22">
        <f t="shared" si="34"/>
        <v>636</v>
      </c>
      <c r="K222" s="28">
        <v>535</v>
      </c>
    </row>
    <row r="223" spans="1:11" x14ac:dyDescent="0.3">
      <c r="A223" s="29">
        <v>1494</v>
      </c>
      <c r="B223" s="30" t="s">
        <v>173</v>
      </c>
      <c r="C223" s="28">
        <v>1829</v>
      </c>
      <c r="D223" s="20">
        <v>44843</v>
      </c>
      <c r="E223" s="20">
        <v>44866</v>
      </c>
      <c r="F223" s="22">
        <f t="shared" si="33"/>
        <v>26</v>
      </c>
      <c r="G223" s="37">
        <v>48</v>
      </c>
      <c r="H223" s="29">
        <v>38</v>
      </c>
      <c r="I223" s="28">
        <v>1444</v>
      </c>
      <c r="J223" s="22">
        <f t="shared" si="34"/>
        <v>456</v>
      </c>
      <c r="K223" s="28">
        <v>385</v>
      </c>
    </row>
    <row r="224" spans="1:11" x14ac:dyDescent="0.3">
      <c r="A224" s="29">
        <v>1495</v>
      </c>
      <c r="B224" s="30" t="s">
        <v>174</v>
      </c>
      <c r="C224" s="28">
        <v>1836</v>
      </c>
      <c r="D224" s="20">
        <v>44849</v>
      </c>
      <c r="E224" s="20">
        <v>44866</v>
      </c>
      <c r="F224" s="22">
        <f t="shared" si="33"/>
        <v>26</v>
      </c>
      <c r="G224" s="37">
        <v>47</v>
      </c>
      <c r="H224" s="29">
        <v>39</v>
      </c>
      <c r="I224" s="28">
        <v>1446</v>
      </c>
      <c r="J224" s="22">
        <f t="shared" si="34"/>
        <v>468</v>
      </c>
      <c r="K224" s="28">
        <v>390</v>
      </c>
    </row>
    <row r="225" spans="1:11" x14ac:dyDescent="0.3">
      <c r="A225" s="29">
        <v>1496</v>
      </c>
      <c r="B225" s="30" t="s">
        <v>175</v>
      </c>
      <c r="C225" s="28">
        <v>2544</v>
      </c>
      <c r="D225" s="20">
        <v>44861</v>
      </c>
      <c r="E225" s="20">
        <v>44866</v>
      </c>
      <c r="F225" s="22">
        <f t="shared" si="33"/>
        <v>26</v>
      </c>
      <c r="G225" s="37">
        <v>48</v>
      </c>
      <c r="H225" s="29">
        <v>53</v>
      </c>
      <c r="I225" s="28">
        <v>2014</v>
      </c>
      <c r="J225" s="22">
        <f t="shared" si="34"/>
        <v>636</v>
      </c>
      <c r="K225" s="28">
        <v>530</v>
      </c>
    </row>
    <row r="226" spans="1:11" x14ac:dyDescent="0.3">
      <c r="A226" s="29">
        <v>1507</v>
      </c>
      <c r="B226" s="30" t="s">
        <v>176</v>
      </c>
      <c r="C226" s="28">
        <v>2432</v>
      </c>
      <c r="D226" s="20">
        <v>44945</v>
      </c>
      <c r="E226" s="20">
        <v>44958</v>
      </c>
      <c r="F226" s="22">
        <f t="shared" si="33"/>
        <v>23</v>
      </c>
      <c r="G226" s="37">
        <v>49</v>
      </c>
      <c r="H226" s="29">
        <v>50</v>
      </c>
      <c r="I226" s="28">
        <v>1762</v>
      </c>
      <c r="J226" s="22">
        <f t="shared" si="34"/>
        <v>600</v>
      </c>
      <c r="K226" s="28">
        <v>670</v>
      </c>
    </row>
    <row r="227" spans="1:11" x14ac:dyDescent="0.3">
      <c r="A227" s="29">
        <v>1512</v>
      </c>
      <c r="B227" s="30" t="s">
        <v>177</v>
      </c>
      <c r="C227" s="28">
        <v>6979</v>
      </c>
      <c r="D227" s="20">
        <v>45004</v>
      </c>
      <c r="E227" s="20">
        <v>45017</v>
      </c>
      <c r="F227" s="22">
        <f t="shared" si="33"/>
        <v>21</v>
      </c>
      <c r="G227" s="37">
        <v>48</v>
      </c>
      <c r="H227" s="29">
        <v>145</v>
      </c>
      <c r="I227" s="28">
        <v>4785</v>
      </c>
      <c r="J227" s="22">
        <f t="shared" si="34"/>
        <v>1740</v>
      </c>
      <c r="K227" s="28">
        <v>2194</v>
      </c>
    </row>
    <row r="228" spans="1:11" x14ac:dyDescent="0.3">
      <c r="A228" s="29">
        <v>1513</v>
      </c>
      <c r="B228" s="30" t="s">
        <v>178</v>
      </c>
      <c r="C228" s="28">
        <v>2016</v>
      </c>
      <c r="D228" s="20">
        <v>45001</v>
      </c>
      <c r="E228" s="20">
        <v>45017</v>
      </c>
      <c r="F228" s="22">
        <f t="shared" si="33"/>
        <v>21</v>
      </c>
      <c r="G228" s="37">
        <v>48</v>
      </c>
      <c r="H228" s="29">
        <v>42</v>
      </c>
      <c r="I228" s="28">
        <v>1386</v>
      </c>
      <c r="J228" s="22">
        <f t="shared" si="34"/>
        <v>504</v>
      </c>
      <c r="K228" s="28">
        <v>630</v>
      </c>
    </row>
    <row r="229" spans="1:11" x14ac:dyDescent="0.3">
      <c r="A229" s="29">
        <v>1519</v>
      </c>
      <c r="B229" s="30" t="s">
        <v>179</v>
      </c>
      <c r="C229" s="28">
        <v>2281</v>
      </c>
      <c r="D229" s="20">
        <v>44987</v>
      </c>
      <c r="E229" s="20">
        <v>45017</v>
      </c>
      <c r="F229" s="22">
        <f t="shared" si="33"/>
        <v>21</v>
      </c>
      <c r="G229" s="37">
        <v>49</v>
      </c>
      <c r="H229" s="29">
        <v>47</v>
      </c>
      <c r="I229" s="28">
        <v>1563</v>
      </c>
      <c r="J229" s="22">
        <f t="shared" si="34"/>
        <v>564</v>
      </c>
      <c r="K229" s="28">
        <v>718</v>
      </c>
    </row>
    <row r="230" spans="1:11" x14ac:dyDescent="0.3">
      <c r="A230" s="29">
        <v>1537</v>
      </c>
      <c r="B230" s="30" t="s">
        <v>180</v>
      </c>
      <c r="C230" s="28">
        <v>2351</v>
      </c>
      <c r="D230" s="20">
        <v>45156</v>
      </c>
      <c r="E230" s="20">
        <v>45170</v>
      </c>
      <c r="F230" s="22">
        <f t="shared" si="33"/>
        <v>16</v>
      </c>
      <c r="G230" s="37">
        <v>48</v>
      </c>
      <c r="H230" s="29">
        <v>49</v>
      </c>
      <c r="I230" s="28">
        <v>1360</v>
      </c>
      <c r="J230" s="22">
        <f t="shared" si="34"/>
        <v>588</v>
      </c>
      <c r="K230" s="28">
        <v>991</v>
      </c>
    </row>
    <row r="231" spans="1:11" x14ac:dyDescent="0.3">
      <c r="A231" s="29">
        <v>1539</v>
      </c>
      <c r="B231" s="30" t="s">
        <v>181</v>
      </c>
      <c r="C231" s="28">
        <v>13235</v>
      </c>
      <c r="D231" s="20">
        <v>45178</v>
      </c>
      <c r="E231" s="20">
        <v>45200</v>
      </c>
      <c r="F231" s="22">
        <f t="shared" si="33"/>
        <v>15</v>
      </c>
      <c r="G231" s="37">
        <v>48</v>
      </c>
      <c r="H231" s="29">
        <v>275</v>
      </c>
      <c r="I231" s="28">
        <v>4125</v>
      </c>
      <c r="J231" s="22">
        <f t="shared" si="34"/>
        <v>3300</v>
      </c>
      <c r="K231" s="28">
        <v>9110</v>
      </c>
    </row>
    <row r="232" spans="1:11" x14ac:dyDescent="0.3">
      <c r="A232" s="29">
        <v>1540</v>
      </c>
      <c r="B232" s="30" t="s">
        <v>182</v>
      </c>
      <c r="C232" s="28">
        <v>2366</v>
      </c>
      <c r="D232" s="20">
        <v>45183</v>
      </c>
      <c r="E232" s="20">
        <v>45200</v>
      </c>
      <c r="F232" s="22">
        <f t="shared" si="33"/>
        <v>15</v>
      </c>
      <c r="G232" s="37">
        <v>48</v>
      </c>
      <c r="H232" s="29">
        <v>49</v>
      </c>
      <c r="I232" s="28">
        <v>1323</v>
      </c>
      <c r="J232" s="22">
        <f t="shared" si="34"/>
        <v>588</v>
      </c>
      <c r="K232" s="28">
        <v>1043</v>
      </c>
    </row>
    <row r="233" spans="1:11" x14ac:dyDescent="0.3">
      <c r="A233" s="29">
        <v>1550</v>
      </c>
      <c r="B233" s="30" t="s">
        <v>183</v>
      </c>
      <c r="C233" s="28">
        <v>4794</v>
      </c>
      <c r="D233" s="20">
        <v>45219</v>
      </c>
      <c r="E233" s="20">
        <v>45231</v>
      </c>
      <c r="F233" s="22">
        <f t="shared" si="33"/>
        <v>14</v>
      </c>
      <c r="G233" s="37">
        <v>48</v>
      </c>
      <c r="H233" s="29">
        <v>99</v>
      </c>
      <c r="I233" s="28">
        <v>1386</v>
      </c>
      <c r="J233" s="22">
        <f t="shared" si="34"/>
        <v>1188</v>
      </c>
      <c r="K233" s="28">
        <v>3408</v>
      </c>
    </row>
    <row r="234" spans="1:11" x14ac:dyDescent="0.3">
      <c r="A234" s="29">
        <v>1551</v>
      </c>
      <c r="B234" s="30" t="s">
        <v>184</v>
      </c>
      <c r="C234" s="28">
        <v>2161</v>
      </c>
      <c r="D234" s="20">
        <v>45228</v>
      </c>
      <c r="E234" s="20">
        <v>45231</v>
      </c>
      <c r="F234" s="22">
        <f t="shared" si="33"/>
        <v>14</v>
      </c>
      <c r="G234" s="37">
        <v>48</v>
      </c>
      <c r="H234" s="29">
        <v>45</v>
      </c>
      <c r="I234" s="28">
        <v>1170</v>
      </c>
      <c r="J234" s="22">
        <f t="shared" si="34"/>
        <v>540</v>
      </c>
      <c r="K234" s="28">
        <v>991</v>
      </c>
    </row>
    <row r="235" spans="1:11" x14ac:dyDescent="0.3">
      <c r="A235" s="29">
        <v>1553</v>
      </c>
      <c r="B235" s="30" t="s">
        <v>181</v>
      </c>
      <c r="C235" s="28">
        <v>12456</v>
      </c>
      <c r="D235" s="20">
        <v>45228</v>
      </c>
      <c r="E235" s="20">
        <v>45231</v>
      </c>
      <c r="F235" s="22">
        <f t="shared" si="33"/>
        <v>14</v>
      </c>
      <c r="G235" s="37">
        <v>48</v>
      </c>
      <c r="H235" s="29">
        <v>259</v>
      </c>
      <c r="I235" s="28">
        <v>3626</v>
      </c>
      <c r="J235" s="22">
        <f t="shared" si="34"/>
        <v>3108</v>
      </c>
      <c r="K235" s="28">
        <v>8830</v>
      </c>
    </row>
    <row r="236" spans="1:11" x14ac:dyDescent="0.3">
      <c r="A236" s="29">
        <v>1555</v>
      </c>
      <c r="B236" s="30" t="s">
        <v>185</v>
      </c>
      <c r="C236" s="28">
        <v>2973</v>
      </c>
      <c r="D236" s="20">
        <v>45245</v>
      </c>
      <c r="E236" s="20">
        <v>45261</v>
      </c>
      <c r="F236" s="22">
        <f t="shared" si="33"/>
        <v>13</v>
      </c>
      <c r="G236" s="37">
        <v>48</v>
      </c>
      <c r="H236" s="29">
        <v>62</v>
      </c>
      <c r="I236" s="28">
        <v>1538</v>
      </c>
      <c r="J236" s="22">
        <f t="shared" si="34"/>
        <v>744</v>
      </c>
      <c r="K236" s="28">
        <v>1435</v>
      </c>
    </row>
    <row r="237" spans="1:11" x14ac:dyDescent="0.3">
      <c r="A237" s="29">
        <v>1556</v>
      </c>
      <c r="B237" s="30" t="s">
        <v>186</v>
      </c>
      <c r="C237" s="28">
        <v>1852</v>
      </c>
      <c r="D237" s="20">
        <v>45240</v>
      </c>
      <c r="E237" s="20">
        <v>45261</v>
      </c>
      <c r="F237" s="22">
        <f t="shared" si="33"/>
        <v>13</v>
      </c>
      <c r="G237" s="37">
        <v>49</v>
      </c>
      <c r="H237" s="29">
        <v>38</v>
      </c>
      <c r="I237" s="28">
        <v>962</v>
      </c>
      <c r="J237" s="22">
        <f t="shared" si="34"/>
        <v>456</v>
      </c>
      <c r="K237" s="28">
        <v>890</v>
      </c>
    </row>
    <row r="238" spans="1:11" x14ac:dyDescent="0.3">
      <c r="A238" s="29">
        <v>1563</v>
      </c>
      <c r="B238" s="30" t="s">
        <v>257</v>
      </c>
      <c r="C238" s="28">
        <v>2379</v>
      </c>
      <c r="D238" s="20">
        <v>45240</v>
      </c>
      <c r="E238" s="20">
        <v>45261</v>
      </c>
      <c r="F238" s="22">
        <f t="shared" si="33"/>
        <v>13</v>
      </c>
      <c r="G238" s="37">
        <v>49</v>
      </c>
      <c r="H238" s="29">
        <v>49</v>
      </c>
      <c r="I238" s="28">
        <v>1237</v>
      </c>
      <c r="J238" s="22">
        <f t="shared" si="34"/>
        <v>588</v>
      </c>
      <c r="K238" s="28">
        <v>1142</v>
      </c>
    </row>
    <row r="239" spans="1:11" x14ac:dyDescent="0.3">
      <c r="A239" s="29">
        <v>1567</v>
      </c>
      <c r="B239" s="30" t="s">
        <v>127</v>
      </c>
      <c r="C239" s="28">
        <v>2203</v>
      </c>
      <c r="D239" s="20">
        <v>45281</v>
      </c>
      <c r="E239" s="20">
        <v>45292</v>
      </c>
      <c r="F239" s="22">
        <f t="shared" si="33"/>
        <v>12</v>
      </c>
      <c r="G239" s="37">
        <v>24</v>
      </c>
      <c r="H239" s="29">
        <v>91</v>
      </c>
      <c r="I239" s="28">
        <v>1092</v>
      </c>
      <c r="J239" s="22">
        <f t="shared" si="34"/>
        <v>1092</v>
      </c>
      <c r="K239" s="28">
        <v>1111</v>
      </c>
    </row>
    <row r="240" spans="1:11" x14ac:dyDescent="0.3">
      <c r="A240" s="29">
        <v>1568</v>
      </c>
      <c r="B240" s="30" t="s">
        <v>187</v>
      </c>
      <c r="C240" s="28">
        <v>2608</v>
      </c>
      <c r="D240" s="20">
        <v>45282</v>
      </c>
      <c r="E240" s="20">
        <v>45292</v>
      </c>
      <c r="F240" s="22">
        <f t="shared" si="33"/>
        <v>12</v>
      </c>
      <c r="G240" s="37">
        <v>24</v>
      </c>
      <c r="H240" s="29">
        <v>108</v>
      </c>
      <c r="I240" s="28">
        <v>1296</v>
      </c>
      <c r="J240" s="22">
        <f t="shared" si="34"/>
        <v>1296</v>
      </c>
      <c r="K240" s="28">
        <v>1312</v>
      </c>
    </row>
    <row r="241" spans="1:11" x14ac:dyDescent="0.3">
      <c r="A241" s="29">
        <v>1575</v>
      </c>
      <c r="B241" s="30" t="s">
        <v>188</v>
      </c>
      <c r="C241" s="28">
        <v>2858</v>
      </c>
      <c r="D241" s="20">
        <v>45317</v>
      </c>
      <c r="E241" s="20">
        <v>45323</v>
      </c>
      <c r="F241" s="22">
        <f t="shared" si="33"/>
        <v>11</v>
      </c>
      <c r="G241" s="37">
        <v>24</v>
      </c>
      <c r="H241" s="29">
        <v>119</v>
      </c>
      <c r="I241" s="28">
        <v>1309</v>
      </c>
      <c r="J241" s="22">
        <f t="shared" si="34"/>
        <v>1428</v>
      </c>
      <c r="K241" s="28">
        <v>1549</v>
      </c>
    </row>
    <row r="242" spans="1:11" x14ac:dyDescent="0.3">
      <c r="A242" s="29">
        <v>1576</v>
      </c>
      <c r="B242" s="30" t="s">
        <v>189</v>
      </c>
      <c r="C242" s="28">
        <v>2826</v>
      </c>
      <c r="D242" s="20">
        <v>45319</v>
      </c>
      <c r="E242" s="20">
        <v>45323</v>
      </c>
      <c r="F242" s="22">
        <f t="shared" si="33"/>
        <v>11</v>
      </c>
      <c r="G242" s="37">
        <v>24</v>
      </c>
      <c r="H242" s="29">
        <v>117</v>
      </c>
      <c r="I242" s="28">
        <v>1287</v>
      </c>
      <c r="J242" s="22">
        <f t="shared" si="34"/>
        <v>1404</v>
      </c>
      <c r="K242" s="28">
        <v>1539</v>
      </c>
    </row>
    <row r="243" spans="1:11" x14ac:dyDescent="0.3">
      <c r="A243" s="29">
        <v>1586</v>
      </c>
      <c r="B243" s="30" t="s">
        <v>190</v>
      </c>
      <c r="C243" s="28">
        <v>2858</v>
      </c>
      <c r="D243" s="20">
        <v>45317</v>
      </c>
      <c r="E243" s="20">
        <v>45352</v>
      </c>
      <c r="F243" s="22">
        <f t="shared" si="33"/>
        <v>10</v>
      </c>
      <c r="G243" s="37">
        <v>24</v>
      </c>
      <c r="H243" s="29">
        <v>119</v>
      </c>
      <c r="I243" s="28">
        <v>1190</v>
      </c>
      <c r="J243" s="22">
        <f t="shared" si="34"/>
        <v>1428</v>
      </c>
      <c r="K243" s="28">
        <v>1668</v>
      </c>
    </row>
    <row r="244" spans="1:11" x14ac:dyDescent="0.3">
      <c r="A244" s="29">
        <v>1589</v>
      </c>
      <c r="B244" s="30" t="s">
        <v>191</v>
      </c>
      <c r="C244" s="28">
        <v>2325</v>
      </c>
      <c r="D244" s="20">
        <v>45361</v>
      </c>
      <c r="E244" s="20">
        <v>45383</v>
      </c>
      <c r="F244" s="22">
        <f t="shared" si="33"/>
        <v>9</v>
      </c>
      <c r="G244" s="37">
        <v>24</v>
      </c>
      <c r="H244" s="29">
        <v>96</v>
      </c>
      <c r="I244" s="28">
        <v>864</v>
      </c>
      <c r="J244" s="22">
        <f t="shared" si="34"/>
        <v>1152</v>
      </c>
      <c r="K244" s="28">
        <v>1461</v>
      </c>
    </row>
    <row r="245" spans="1:11" x14ac:dyDescent="0.3">
      <c r="A245" s="29">
        <v>1590</v>
      </c>
      <c r="B245" s="30" t="s">
        <v>192</v>
      </c>
      <c r="C245" s="28">
        <v>2326</v>
      </c>
      <c r="D245" s="20">
        <v>45361</v>
      </c>
      <c r="E245" s="20">
        <v>45383</v>
      </c>
      <c r="F245" s="22">
        <f t="shared" si="33"/>
        <v>9</v>
      </c>
      <c r="G245" s="37">
        <v>24</v>
      </c>
      <c r="H245" s="29">
        <v>96</v>
      </c>
      <c r="I245" s="28">
        <v>864</v>
      </c>
      <c r="J245" s="22">
        <f t="shared" si="34"/>
        <v>1152</v>
      </c>
      <c r="K245" s="28">
        <v>1462</v>
      </c>
    </row>
    <row r="246" spans="1:11" x14ac:dyDescent="0.3">
      <c r="A246" s="29">
        <v>1591</v>
      </c>
      <c r="B246" s="30" t="s">
        <v>193</v>
      </c>
      <c r="C246" s="28">
        <v>1986</v>
      </c>
      <c r="D246" s="20">
        <v>45336</v>
      </c>
      <c r="E246" s="20">
        <v>45383</v>
      </c>
      <c r="F246" s="22">
        <f t="shared" si="33"/>
        <v>9</v>
      </c>
      <c r="G246" s="37">
        <v>24</v>
      </c>
      <c r="H246" s="29">
        <v>82</v>
      </c>
      <c r="I246" s="28">
        <v>738</v>
      </c>
      <c r="J246" s="22">
        <f t="shared" si="34"/>
        <v>984</v>
      </c>
      <c r="K246" s="28">
        <v>1248</v>
      </c>
    </row>
    <row r="247" spans="1:11" x14ac:dyDescent="0.3">
      <c r="A247" s="29">
        <v>1600</v>
      </c>
      <c r="B247" s="30" t="s">
        <v>165</v>
      </c>
      <c r="C247" s="28">
        <v>1916</v>
      </c>
      <c r="D247" s="20">
        <v>45383</v>
      </c>
      <c r="E247" s="20">
        <v>45413</v>
      </c>
      <c r="F247" s="22">
        <f t="shared" si="33"/>
        <v>8</v>
      </c>
      <c r="G247" s="37">
        <v>24</v>
      </c>
      <c r="H247" s="29">
        <v>79</v>
      </c>
      <c r="I247" s="28">
        <v>632</v>
      </c>
      <c r="J247" s="22">
        <f t="shared" si="34"/>
        <v>948</v>
      </c>
      <c r="K247" s="28">
        <v>1284</v>
      </c>
    </row>
    <row r="248" spans="1:11" x14ac:dyDescent="0.3">
      <c r="A248" s="29">
        <v>1601</v>
      </c>
      <c r="B248" s="30" t="s">
        <v>194</v>
      </c>
      <c r="C248" s="28">
        <v>2271</v>
      </c>
      <c r="D248" s="20">
        <v>45402</v>
      </c>
      <c r="E248" s="20">
        <v>45413</v>
      </c>
      <c r="F248" s="22">
        <f t="shared" si="33"/>
        <v>8</v>
      </c>
      <c r="G248" s="37">
        <v>24</v>
      </c>
      <c r="H248" s="29">
        <v>94</v>
      </c>
      <c r="I248" s="28">
        <v>752</v>
      </c>
      <c r="J248" s="22">
        <f t="shared" si="34"/>
        <v>1128</v>
      </c>
      <c r="K248" s="28">
        <v>1519</v>
      </c>
    </row>
    <row r="249" spans="1:11" x14ac:dyDescent="0.3">
      <c r="A249" s="29">
        <v>1602</v>
      </c>
      <c r="B249" s="30" t="s">
        <v>195</v>
      </c>
      <c r="C249" s="28">
        <v>2263</v>
      </c>
      <c r="D249" s="20">
        <v>45410</v>
      </c>
      <c r="E249" s="20">
        <v>45413</v>
      </c>
      <c r="F249" s="22">
        <f t="shared" si="33"/>
        <v>8</v>
      </c>
      <c r="G249" s="37">
        <v>24</v>
      </c>
      <c r="H249" s="29">
        <v>94</v>
      </c>
      <c r="I249" s="28">
        <v>752</v>
      </c>
      <c r="J249" s="22">
        <f t="shared" si="34"/>
        <v>1128</v>
      </c>
      <c r="K249" s="28">
        <v>1511</v>
      </c>
    </row>
    <row r="250" spans="1:11" x14ac:dyDescent="0.3">
      <c r="A250" s="29">
        <v>1607</v>
      </c>
      <c r="B250" s="30" t="s">
        <v>196</v>
      </c>
      <c r="C250" s="28">
        <v>2287</v>
      </c>
      <c r="D250" s="20">
        <v>45443</v>
      </c>
      <c r="E250" s="20">
        <v>45444</v>
      </c>
      <c r="F250" s="22">
        <f t="shared" si="33"/>
        <v>7</v>
      </c>
      <c r="G250" s="37">
        <v>24</v>
      </c>
      <c r="H250" s="29">
        <v>95</v>
      </c>
      <c r="I250" s="28">
        <v>665</v>
      </c>
      <c r="J250" s="22">
        <f t="shared" si="34"/>
        <v>1140</v>
      </c>
      <c r="K250" s="28">
        <v>1622</v>
      </c>
    </row>
    <row r="251" spans="1:11" x14ac:dyDescent="0.3">
      <c r="A251" s="29">
        <v>1608</v>
      </c>
      <c r="B251" s="30" t="s">
        <v>197</v>
      </c>
      <c r="C251" s="28">
        <v>2325</v>
      </c>
      <c r="D251" s="20">
        <v>45417</v>
      </c>
      <c r="E251" s="20">
        <v>45444</v>
      </c>
      <c r="F251" s="22">
        <f t="shared" si="33"/>
        <v>7</v>
      </c>
      <c r="G251" s="37">
        <v>24</v>
      </c>
      <c r="H251" s="29">
        <v>96</v>
      </c>
      <c r="I251" s="28">
        <v>672</v>
      </c>
      <c r="J251" s="22">
        <f t="shared" si="34"/>
        <v>1152</v>
      </c>
      <c r="K251" s="28">
        <v>1653</v>
      </c>
    </row>
    <row r="252" spans="1:11" x14ac:dyDescent="0.3">
      <c r="A252" s="29">
        <v>1609</v>
      </c>
      <c r="B252" s="30" t="s">
        <v>198</v>
      </c>
      <c r="C252" s="28">
        <v>2326</v>
      </c>
      <c r="D252" s="20">
        <v>45417</v>
      </c>
      <c r="E252" s="20">
        <v>45444</v>
      </c>
      <c r="F252" s="22">
        <f t="shared" si="33"/>
        <v>7</v>
      </c>
      <c r="G252" s="37">
        <v>24</v>
      </c>
      <c r="H252" s="29">
        <v>96</v>
      </c>
      <c r="I252" s="28">
        <v>672</v>
      </c>
      <c r="J252" s="22">
        <f t="shared" si="34"/>
        <v>1152</v>
      </c>
      <c r="K252" s="28">
        <v>1654</v>
      </c>
    </row>
    <row r="253" spans="1:11" x14ac:dyDescent="0.3">
      <c r="A253" s="29">
        <v>1621</v>
      </c>
      <c r="B253" s="30" t="s">
        <v>122</v>
      </c>
      <c r="C253" s="28">
        <v>2408</v>
      </c>
      <c r="D253" s="20">
        <v>45500</v>
      </c>
      <c r="E253" s="20">
        <v>45505</v>
      </c>
      <c r="F253" s="22">
        <f t="shared" si="33"/>
        <v>5</v>
      </c>
      <c r="G253" s="37">
        <v>24</v>
      </c>
      <c r="H253" s="29">
        <v>100</v>
      </c>
      <c r="I253" s="28">
        <v>500</v>
      </c>
      <c r="J253" s="22">
        <f t="shared" si="34"/>
        <v>1200</v>
      </c>
      <c r="K253" s="28">
        <v>1908</v>
      </c>
    </row>
    <row r="254" spans="1:11" x14ac:dyDescent="0.3">
      <c r="A254" s="29">
        <v>1622</v>
      </c>
      <c r="B254" s="30" t="s">
        <v>127</v>
      </c>
      <c r="C254" s="28">
        <v>2408</v>
      </c>
      <c r="D254" s="20">
        <v>45500</v>
      </c>
      <c r="E254" s="20">
        <v>45505</v>
      </c>
      <c r="F254" s="22">
        <f t="shared" si="33"/>
        <v>5</v>
      </c>
      <c r="G254" s="37">
        <v>24</v>
      </c>
      <c r="H254" s="29">
        <v>100</v>
      </c>
      <c r="I254" s="28">
        <v>500</v>
      </c>
      <c r="J254" s="22">
        <f t="shared" si="34"/>
        <v>1200</v>
      </c>
      <c r="K254" s="28">
        <v>1908</v>
      </c>
    </row>
    <row r="255" spans="1:11" x14ac:dyDescent="0.3">
      <c r="A255" s="29">
        <v>1623</v>
      </c>
      <c r="B255" s="30" t="s">
        <v>197</v>
      </c>
      <c r="C255" s="28">
        <v>2409</v>
      </c>
      <c r="D255" s="20">
        <v>45500</v>
      </c>
      <c r="E255" s="20">
        <v>45505</v>
      </c>
      <c r="F255" s="22">
        <f t="shared" si="33"/>
        <v>5</v>
      </c>
      <c r="G255" s="37">
        <v>24</v>
      </c>
      <c r="H255" s="29">
        <v>100</v>
      </c>
      <c r="I255" s="28">
        <v>500</v>
      </c>
      <c r="J255" s="22">
        <f t="shared" si="34"/>
        <v>1200</v>
      </c>
      <c r="K255" s="28">
        <v>1909</v>
      </c>
    </row>
    <row r="256" spans="1:11" x14ac:dyDescent="0.3">
      <c r="A256" s="29">
        <v>1624</v>
      </c>
      <c r="B256" s="30" t="s">
        <v>197</v>
      </c>
      <c r="C256" s="28">
        <v>2362</v>
      </c>
      <c r="D256" s="20">
        <v>45493</v>
      </c>
      <c r="E256" s="20">
        <v>45505</v>
      </c>
      <c r="F256" s="22">
        <f t="shared" si="33"/>
        <v>5</v>
      </c>
      <c r="G256" s="37">
        <v>24</v>
      </c>
      <c r="H256" s="29">
        <v>98</v>
      </c>
      <c r="I256" s="28">
        <v>490</v>
      </c>
      <c r="J256" s="22">
        <f t="shared" si="34"/>
        <v>1176</v>
      </c>
      <c r="K256" s="28">
        <v>1872</v>
      </c>
    </row>
    <row r="257" spans="1:16" x14ac:dyDescent="0.3">
      <c r="A257" s="29">
        <v>1625</v>
      </c>
      <c r="B257" s="30" t="s">
        <v>197</v>
      </c>
      <c r="C257" s="28">
        <v>2343</v>
      </c>
      <c r="D257" s="20">
        <v>45478</v>
      </c>
      <c r="E257" s="20">
        <v>45505</v>
      </c>
      <c r="F257" s="22">
        <f t="shared" si="33"/>
        <v>5</v>
      </c>
      <c r="G257" s="37">
        <v>24</v>
      </c>
      <c r="H257" s="29">
        <v>97</v>
      </c>
      <c r="I257" s="28">
        <v>485</v>
      </c>
      <c r="J257" s="22">
        <f t="shared" si="34"/>
        <v>1164</v>
      </c>
      <c r="K257" s="28">
        <v>1858</v>
      </c>
    </row>
    <row r="258" spans="1:16" x14ac:dyDescent="0.3">
      <c r="A258" s="29">
        <v>1632</v>
      </c>
      <c r="B258" s="30" t="s">
        <v>199</v>
      </c>
      <c r="C258" s="28">
        <v>1815</v>
      </c>
      <c r="D258" s="20">
        <v>45512</v>
      </c>
      <c r="E258" s="20">
        <v>45536</v>
      </c>
      <c r="F258" s="22">
        <f t="shared" si="33"/>
        <v>4</v>
      </c>
      <c r="G258" s="37">
        <v>24</v>
      </c>
      <c r="H258" s="29">
        <v>75</v>
      </c>
      <c r="I258" s="28">
        <v>300</v>
      </c>
      <c r="J258" s="22">
        <f t="shared" si="34"/>
        <v>900</v>
      </c>
      <c r="K258" s="28">
        <v>1515</v>
      </c>
    </row>
    <row r="259" spans="1:16" x14ac:dyDescent="0.3">
      <c r="A259" s="29">
        <v>1633</v>
      </c>
      <c r="B259" s="30" t="s">
        <v>200</v>
      </c>
      <c r="C259" s="28">
        <v>1935</v>
      </c>
      <c r="D259" s="20">
        <v>45537</v>
      </c>
      <c r="E259" s="20">
        <v>45566</v>
      </c>
      <c r="F259" s="22">
        <f t="shared" si="33"/>
        <v>3</v>
      </c>
      <c r="G259" s="37">
        <v>24</v>
      </c>
      <c r="H259" s="29">
        <v>80</v>
      </c>
      <c r="I259" s="28">
        <v>240</v>
      </c>
      <c r="J259" s="22">
        <f t="shared" si="34"/>
        <v>960</v>
      </c>
      <c r="K259" s="28">
        <v>1695</v>
      </c>
    </row>
    <row r="260" spans="1:16" x14ac:dyDescent="0.3">
      <c r="A260" s="29">
        <v>1642</v>
      </c>
      <c r="B260" s="30" t="s">
        <v>201</v>
      </c>
      <c r="C260" s="28">
        <v>6307</v>
      </c>
      <c r="D260" s="20">
        <v>45593</v>
      </c>
      <c r="E260" s="20">
        <v>45597</v>
      </c>
      <c r="F260" s="22">
        <f t="shared" si="33"/>
        <v>2</v>
      </c>
      <c r="G260" s="37">
        <v>24</v>
      </c>
      <c r="H260" s="29">
        <v>262</v>
      </c>
      <c r="I260" s="28">
        <v>524</v>
      </c>
      <c r="J260" s="22">
        <f t="shared" si="34"/>
        <v>3144</v>
      </c>
      <c r="K260" s="28">
        <v>5783</v>
      </c>
    </row>
    <row r="261" spans="1:16" x14ac:dyDescent="0.3">
      <c r="A261" s="29">
        <v>1643</v>
      </c>
      <c r="B261" s="30" t="s">
        <v>202</v>
      </c>
      <c r="C261" s="28">
        <v>2559</v>
      </c>
      <c r="D261" s="20">
        <v>45592</v>
      </c>
      <c r="E261" s="20">
        <v>45597</v>
      </c>
      <c r="F261" s="22">
        <f t="shared" ref="F261:F319" si="35">DATEDIF(E261, DATE(2024,12,31), "M")+1</f>
        <v>2</v>
      </c>
      <c r="G261" s="37">
        <v>24</v>
      </c>
      <c r="H261" s="29">
        <v>106</v>
      </c>
      <c r="I261" s="28">
        <v>212</v>
      </c>
      <c r="J261" s="22">
        <f t="shared" ref="J261:J319" si="36">H261*12</f>
        <v>1272</v>
      </c>
      <c r="K261" s="28">
        <v>2347</v>
      </c>
    </row>
    <row r="262" spans="1:16" x14ac:dyDescent="0.3">
      <c r="A262" s="29">
        <v>1644</v>
      </c>
      <c r="B262" s="30" t="s">
        <v>203</v>
      </c>
      <c r="C262" s="28">
        <v>2669</v>
      </c>
      <c r="D262" s="20">
        <v>44583</v>
      </c>
      <c r="E262" s="20">
        <v>45597</v>
      </c>
      <c r="F262" s="22">
        <f t="shared" si="35"/>
        <v>2</v>
      </c>
      <c r="G262" s="37">
        <v>24</v>
      </c>
      <c r="H262" s="29">
        <v>111</v>
      </c>
      <c r="I262" s="28">
        <v>222</v>
      </c>
      <c r="J262" s="22">
        <f t="shared" si="36"/>
        <v>1332</v>
      </c>
      <c r="K262" s="28">
        <v>2447</v>
      </c>
    </row>
    <row r="263" spans="1:16" x14ac:dyDescent="0.3">
      <c r="A263" s="29">
        <v>1656</v>
      </c>
      <c r="B263" s="30" t="s">
        <v>204</v>
      </c>
      <c r="C263" s="28">
        <v>3089</v>
      </c>
      <c r="D263" s="20">
        <v>45604</v>
      </c>
      <c r="E263" s="20">
        <v>45627</v>
      </c>
      <c r="F263" s="22">
        <f t="shared" si="35"/>
        <v>1</v>
      </c>
      <c r="G263" s="37">
        <v>24</v>
      </c>
      <c r="H263" s="29">
        <v>128</v>
      </c>
      <c r="I263" s="28">
        <v>128</v>
      </c>
      <c r="J263" s="22">
        <f t="shared" si="36"/>
        <v>1536</v>
      </c>
      <c r="K263" s="28">
        <v>2961</v>
      </c>
    </row>
    <row r="264" spans="1:16" x14ac:dyDescent="0.3">
      <c r="A264" s="29">
        <v>1659</v>
      </c>
      <c r="B264" s="30" t="s">
        <v>205</v>
      </c>
      <c r="C264" s="28">
        <v>4137</v>
      </c>
      <c r="D264" s="20">
        <v>45603</v>
      </c>
      <c r="E264" s="20">
        <v>45627</v>
      </c>
      <c r="F264" s="22">
        <f t="shared" si="35"/>
        <v>1</v>
      </c>
      <c r="G264" s="37">
        <v>24</v>
      </c>
      <c r="H264" s="29">
        <v>172</v>
      </c>
      <c r="I264" s="28">
        <v>172</v>
      </c>
      <c r="J264" s="22">
        <f t="shared" si="36"/>
        <v>2064</v>
      </c>
      <c r="K264" s="28">
        <v>3965</v>
      </c>
    </row>
    <row r="265" spans="1:16" x14ac:dyDescent="0.3">
      <c r="A265" s="29">
        <v>1660</v>
      </c>
      <c r="B265" s="30" t="s">
        <v>206</v>
      </c>
      <c r="C265" s="28">
        <v>4137</v>
      </c>
      <c r="D265" s="20">
        <v>45603</v>
      </c>
      <c r="E265" s="20">
        <v>45627</v>
      </c>
      <c r="F265" s="22">
        <f t="shared" si="35"/>
        <v>1</v>
      </c>
      <c r="G265" s="37">
        <v>24</v>
      </c>
      <c r="H265" s="29">
        <v>172</v>
      </c>
      <c r="I265" s="28">
        <v>172</v>
      </c>
      <c r="J265" s="22">
        <f t="shared" si="36"/>
        <v>2064</v>
      </c>
      <c r="K265" s="28">
        <v>3965</v>
      </c>
    </row>
    <row r="266" spans="1:16" s="43" customFormat="1" x14ac:dyDescent="0.3">
      <c r="A266" s="44">
        <v>2132</v>
      </c>
      <c r="B266" s="45" t="s">
        <v>25</v>
      </c>
      <c r="C266" s="46">
        <v>369715</v>
      </c>
      <c r="D266" s="46"/>
      <c r="E266" s="47"/>
      <c r="F266" s="42">
        <f>AVERAGE(F147:F265)</f>
        <v>32.764705882352942</v>
      </c>
      <c r="G266" s="42">
        <f>AVERAGE(G147:G265)</f>
        <v>42.588235294117645</v>
      </c>
      <c r="H266" s="46">
        <f>SUM(H147:H265)</f>
        <v>5175</v>
      </c>
      <c r="I266" s="46">
        <f t="shared" ref="I266:K266" si="37">SUM(I147:I265)</f>
        <v>278886</v>
      </c>
      <c r="J266" s="46">
        <f t="shared" si="37"/>
        <v>62100</v>
      </c>
      <c r="K266" s="46">
        <f t="shared" si="37"/>
        <v>90829</v>
      </c>
      <c r="N266"/>
      <c r="P266"/>
    </row>
    <row r="267" spans="1:16" x14ac:dyDescent="0.3">
      <c r="A267" s="29">
        <v>181</v>
      </c>
      <c r="B267" s="30" t="s">
        <v>207</v>
      </c>
      <c r="C267" s="28">
        <v>2882</v>
      </c>
      <c r="D267" s="20">
        <v>41525</v>
      </c>
      <c r="E267" s="20">
        <v>45200</v>
      </c>
      <c r="F267" s="22">
        <f t="shared" si="35"/>
        <v>15</v>
      </c>
      <c r="G267" s="37">
        <f>F267</f>
        <v>15</v>
      </c>
      <c r="H267" s="29">
        <v>0</v>
      </c>
      <c r="I267" s="28">
        <v>2882</v>
      </c>
      <c r="J267" s="22">
        <f t="shared" si="36"/>
        <v>0</v>
      </c>
      <c r="K267" s="28">
        <v>0</v>
      </c>
    </row>
    <row r="268" spans="1:16" x14ac:dyDescent="0.3">
      <c r="A268" s="29">
        <v>433</v>
      </c>
      <c r="B268" s="30" t="s">
        <v>208</v>
      </c>
      <c r="C268" s="28">
        <v>2010</v>
      </c>
      <c r="D268" s="20">
        <v>42844</v>
      </c>
      <c r="E268" s="20">
        <v>42856</v>
      </c>
      <c r="F268" s="22">
        <f t="shared" si="35"/>
        <v>92</v>
      </c>
      <c r="G268" s="37">
        <f t="shared" ref="G268:G269" si="38">F268</f>
        <v>92</v>
      </c>
      <c r="H268" s="29">
        <v>0</v>
      </c>
      <c r="I268" s="28">
        <v>2010</v>
      </c>
      <c r="J268" s="22">
        <f t="shared" si="36"/>
        <v>0</v>
      </c>
      <c r="K268" s="28">
        <v>0</v>
      </c>
    </row>
    <row r="269" spans="1:16" x14ac:dyDescent="0.3">
      <c r="A269" s="29">
        <v>449</v>
      </c>
      <c r="B269" s="30" t="s">
        <v>209</v>
      </c>
      <c r="C269" s="28">
        <v>2088</v>
      </c>
      <c r="D269" s="20">
        <v>42897</v>
      </c>
      <c r="E269" s="20">
        <v>42917</v>
      </c>
      <c r="F269" s="22">
        <f t="shared" si="35"/>
        <v>90</v>
      </c>
      <c r="G269" s="37">
        <f t="shared" si="38"/>
        <v>90</v>
      </c>
      <c r="H269" s="29">
        <v>0</v>
      </c>
      <c r="I269" s="28">
        <v>2088</v>
      </c>
      <c r="J269" s="22">
        <f t="shared" si="36"/>
        <v>0</v>
      </c>
      <c r="K269" s="28">
        <v>0</v>
      </c>
    </row>
    <row r="270" spans="1:16" x14ac:dyDescent="0.3">
      <c r="A270" s="29">
        <v>453</v>
      </c>
      <c r="B270" s="30" t="s">
        <v>210</v>
      </c>
      <c r="C270" s="28">
        <v>1502</v>
      </c>
      <c r="D270" s="20">
        <v>42887</v>
      </c>
      <c r="E270" s="20">
        <v>42917</v>
      </c>
      <c r="F270" s="22">
        <f t="shared" si="35"/>
        <v>90</v>
      </c>
      <c r="G270" s="37">
        <v>125</v>
      </c>
      <c r="H270" s="29">
        <v>12</v>
      </c>
      <c r="I270" s="28">
        <v>1260</v>
      </c>
      <c r="J270" s="22">
        <f t="shared" si="36"/>
        <v>144</v>
      </c>
      <c r="K270" s="28">
        <v>242</v>
      </c>
    </row>
    <row r="271" spans="1:16" x14ac:dyDescent="0.3">
      <c r="A271" s="29">
        <v>454</v>
      </c>
      <c r="B271" s="30" t="s">
        <v>211</v>
      </c>
      <c r="C271" s="28">
        <v>3038</v>
      </c>
      <c r="D271" s="20">
        <v>42887</v>
      </c>
      <c r="E271" s="20">
        <v>42917</v>
      </c>
      <c r="F271" s="22">
        <f t="shared" si="35"/>
        <v>90</v>
      </c>
      <c r="G271" s="37">
        <v>127</v>
      </c>
      <c r="H271" s="29">
        <v>24</v>
      </c>
      <c r="I271" s="28">
        <v>2568</v>
      </c>
      <c r="J271" s="22">
        <f t="shared" si="36"/>
        <v>288</v>
      </c>
      <c r="K271" s="28">
        <v>470</v>
      </c>
    </row>
    <row r="272" spans="1:16" x14ac:dyDescent="0.3">
      <c r="A272" s="29">
        <v>455</v>
      </c>
      <c r="B272" s="30" t="s">
        <v>212</v>
      </c>
      <c r="C272" s="28">
        <v>8518</v>
      </c>
      <c r="D272" s="20">
        <v>42887</v>
      </c>
      <c r="E272" s="20">
        <v>42917</v>
      </c>
      <c r="F272" s="22">
        <f t="shared" si="35"/>
        <v>90</v>
      </c>
      <c r="G272" s="37">
        <v>125</v>
      </c>
      <c r="H272" s="29">
        <v>68</v>
      </c>
      <c r="I272" s="28">
        <v>7248</v>
      </c>
      <c r="J272" s="22">
        <f t="shared" si="36"/>
        <v>816</v>
      </c>
      <c r="K272" s="28">
        <v>1270</v>
      </c>
    </row>
    <row r="273" spans="1:11" x14ac:dyDescent="0.3">
      <c r="A273" s="29">
        <v>456</v>
      </c>
      <c r="B273" s="30" t="s">
        <v>213</v>
      </c>
      <c r="C273" s="28">
        <v>4053</v>
      </c>
      <c r="D273" s="20">
        <v>42826</v>
      </c>
      <c r="E273" s="20">
        <v>42917</v>
      </c>
      <c r="F273" s="22">
        <f t="shared" si="35"/>
        <v>90</v>
      </c>
      <c r="G273" s="37">
        <v>127</v>
      </c>
      <c r="H273" s="29">
        <v>32</v>
      </c>
      <c r="I273" s="28">
        <v>3432</v>
      </c>
      <c r="J273" s="22">
        <f t="shared" si="36"/>
        <v>384</v>
      </c>
      <c r="K273" s="28">
        <v>621</v>
      </c>
    </row>
    <row r="274" spans="1:11" x14ac:dyDescent="0.3">
      <c r="A274" s="29">
        <v>457</v>
      </c>
      <c r="B274" s="30" t="s">
        <v>214</v>
      </c>
      <c r="C274" s="28">
        <v>6600</v>
      </c>
      <c r="D274" s="20">
        <v>42896</v>
      </c>
      <c r="E274" s="20">
        <v>42917</v>
      </c>
      <c r="F274" s="22">
        <f t="shared" si="35"/>
        <v>90</v>
      </c>
      <c r="G274" s="37">
        <f>F274</f>
        <v>90</v>
      </c>
      <c r="H274" s="29">
        <v>0</v>
      </c>
      <c r="I274" s="28">
        <v>6600</v>
      </c>
      <c r="J274" s="22">
        <f t="shared" si="36"/>
        <v>0</v>
      </c>
      <c r="K274" s="28">
        <v>0</v>
      </c>
    </row>
    <row r="275" spans="1:11" x14ac:dyDescent="0.3">
      <c r="A275" s="29">
        <v>480</v>
      </c>
      <c r="B275" s="30" t="s">
        <v>215</v>
      </c>
      <c r="C275" s="28">
        <v>26698</v>
      </c>
      <c r="D275" s="20">
        <v>42948</v>
      </c>
      <c r="E275" s="20">
        <v>42979</v>
      </c>
      <c r="F275" s="22">
        <f t="shared" si="35"/>
        <v>88</v>
      </c>
      <c r="G275" s="37">
        <v>125</v>
      </c>
      <c r="H275" s="29">
        <v>214</v>
      </c>
      <c r="I275" s="28">
        <v>22372</v>
      </c>
      <c r="J275" s="22">
        <f t="shared" si="36"/>
        <v>2568</v>
      </c>
      <c r="K275" s="28">
        <v>4326</v>
      </c>
    </row>
    <row r="276" spans="1:11" x14ac:dyDescent="0.3">
      <c r="A276" s="29">
        <v>528</v>
      </c>
      <c r="B276" s="30" t="s">
        <v>216</v>
      </c>
      <c r="C276" s="28">
        <v>5506</v>
      </c>
      <c r="D276" s="20">
        <v>43140</v>
      </c>
      <c r="E276" s="20">
        <v>43160</v>
      </c>
      <c r="F276" s="22">
        <f t="shared" si="35"/>
        <v>82</v>
      </c>
      <c r="G276" s="37">
        <f>F276</f>
        <v>82</v>
      </c>
      <c r="H276" s="29">
        <v>0</v>
      </c>
      <c r="I276" s="28">
        <v>5506</v>
      </c>
      <c r="J276" s="22">
        <f t="shared" si="36"/>
        <v>0</v>
      </c>
      <c r="K276" s="28">
        <v>0</v>
      </c>
    </row>
    <row r="277" spans="1:11" x14ac:dyDescent="0.3">
      <c r="A277" s="29">
        <v>530</v>
      </c>
      <c r="B277" s="30" t="s">
        <v>217</v>
      </c>
      <c r="C277" s="28">
        <v>6075</v>
      </c>
      <c r="D277" s="20">
        <v>43140</v>
      </c>
      <c r="E277" s="20">
        <v>43160</v>
      </c>
      <c r="F277" s="22">
        <f t="shared" si="35"/>
        <v>82</v>
      </c>
      <c r="G277" s="37">
        <f t="shared" ref="G277:G288" si="39">F277</f>
        <v>82</v>
      </c>
      <c r="H277" s="29">
        <v>0</v>
      </c>
      <c r="I277" s="28">
        <v>6075</v>
      </c>
      <c r="J277" s="22">
        <f t="shared" si="36"/>
        <v>0</v>
      </c>
      <c r="K277" s="28">
        <v>0</v>
      </c>
    </row>
    <row r="278" spans="1:11" x14ac:dyDescent="0.3">
      <c r="A278" s="29">
        <v>531</v>
      </c>
      <c r="B278" s="30" t="s">
        <v>218</v>
      </c>
      <c r="C278" s="28">
        <v>4170</v>
      </c>
      <c r="D278" s="20">
        <v>43140</v>
      </c>
      <c r="E278" s="20">
        <v>43160</v>
      </c>
      <c r="F278" s="22">
        <f t="shared" si="35"/>
        <v>82</v>
      </c>
      <c r="G278" s="37">
        <f t="shared" si="39"/>
        <v>82</v>
      </c>
      <c r="H278" s="29">
        <v>0</v>
      </c>
      <c r="I278" s="28">
        <v>4170</v>
      </c>
      <c r="J278" s="22">
        <f t="shared" si="36"/>
        <v>0</v>
      </c>
      <c r="K278" s="28">
        <v>0</v>
      </c>
    </row>
    <row r="279" spans="1:11" x14ac:dyDescent="0.3">
      <c r="A279" s="29">
        <v>532</v>
      </c>
      <c r="B279" s="30" t="s">
        <v>218</v>
      </c>
      <c r="C279" s="28">
        <v>4170</v>
      </c>
      <c r="D279" s="20">
        <v>43140</v>
      </c>
      <c r="E279" s="20">
        <v>43160</v>
      </c>
      <c r="F279" s="22">
        <f t="shared" si="35"/>
        <v>82</v>
      </c>
      <c r="G279" s="37">
        <f t="shared" si="39"/>
        <v>82</v>
      </c>
      <c r="H279" s="29">
        <v>0</v>
      </c>
      <c r="I279" s="28">
        <v>4170</v>
      </c>
      <c r="J279" s="22">
        <f t="shared" si="36"/>
        <v>0</v>
      </c>
      <c r="K279" s="28">
        <v>0</v>
      </c>
    </row>
    <row r="280" spans="1:11" x14ac:dyDescent="0.3">
      <c r="A280" s="29">
        <v>533</v>
      </c>
      <c r="B280" s="30" t="s">
        <v>219</v>
      </c>
      <c r="C280" s="28">
        <v>3853</v>
      </c>
      <c r="D280" s="20">
        <v>43140</v>
      </c>
      <c r="E280" s="20">
        <v>43160</v>
      </c>
      <c r="F280" s="22">
        <f t="shared" si="35"/>
        <v>82</v>
      </c>
      <c r="G280" s="37">
        <f t="shared" si="39"/>
        <v>82</v>
      </c>
      <c r="H280" s="29">
        <v>0</v>
      </c>
      <c r="I280" s="28">
        <v>3853</v>
      </c>
      <c r="J280" s="22">
        <f t="shared" si="36"/>
        <v>0</v>
      </c>
      <c r="K280" s="28">
        <v>0</v>
      </c>
    </row>
    <row r="281" spans="1:11" x14ac:dyDescent="0.3">
      <c r="A281" s="29">
        <v>534</v>
      </c>
      <c r="B281" s="30" t="s">
        <v>220</v>
      </c>
      <c r="C281" s="28">
        <v>1979</v>
      </c>
      <c r="D281" s="20">
        <v>43140</v>
      </c>
      <c r="E281" s="20">
        <v>43160</v>
      </c>
      <c r="F281" s="22">
        <f t="shared" si="35"/>
        <v>82</v>
      </c>
      <c r="G281" s="37">
        <f t="shared" si="39"/>
        <v>82</v>
      </c>
      <c r="H281" s="29">
        <v>0</v>
      </c>
      <c r="I281" s="28">
        <v>1979</v>
      </c>
      <c r="J281" s="22">
        <f t="shared" si="36"/>
        <v>0</v>
      </c>
      <c r="K281" s="28">
        <v>0</v>
      </c>
    </row>
    <row r="282" spans="1:11" x14ac:dyDescent="0.3">
      <c r="A282" s="29">
        <v>535</v>
      </c>
      <c r="B282" s="30" t="s">
        <v>220</v>
      </c>
      <c r="C282" s="28">
        <v>1979</v>
      </c>
      <c r="D282" s="20">
        <v>43140</v>
      </c>
      <c r="E282" s="20">
        <v>43160</v>
      </c>
      <c r="F282" s="22">
        <f t="shared" si="35"/>
        <v>82</v>
      </c>
      <c r="G282" s="37">
        <f t="shared" si="39"/>
        <v>82</v>
      </c>
      <c r="H282" s="29">
        <v>0</v>
      </c>
      <c r="I282" s="28">
        <v>1979</v>
      </c>
      <c r="J282" s="22">
        <f t="shared" si="36"/>
        <v>0</v>
      </c>
      <c r="K282" s="28">
        <v>0</v>
      </c>
    </row>
    <row r="283" spans="1:11" x14ac:dyDescent="0.3">
      <c r="A283" s="29">
        <v>536</v>
      </c>
      <c r="B283" s="30" t="s">
        <v>220</v>
      </c>
      <c r="C283" s="28">
        <v>1979</v>
      </c>
      <c r="D283" s="20">
        <v>43140</v>
      </c>
      <c r="E283" s="20">
        <v>43160</v>
      </c>
      <c r="F283" s="22">
        <f t="shared" si="35"/>
        <v>82</v>
      </c>
      <c r="G283" s="37">
        <f t="shared" si="39"/>
        <v>82</v>
      </c>
      <c r="H283" s="29">
        <v>0</v>
      </c>
      <c r="I283" s="28">
        <v>1979</v>
      </c>
      <c r="J283" s="22">
        <f t="shared" si="36"/>
        <v>0</v>
      </c>
      <c r="K283" s="28">
        <v>0</v>
      </c>
    </row>
    <row r="284" spans="1:11" x14ac:dyDescent="0.3">
      <c r="A284" s="29">
        <v>537</v>
      </c>
      <c r="B284" s="30" t="s">
        <v>220</v>
      </c>
      <c r="C284" s="28">
        <v>1979</v>
      </c>
      <c r="D284" s="20">
        <v>43140</v>
      </c>
      <c r="E284" s="20">
        <v>43160</v>
      </c>
      <c r="F284" s="22">
        <f t="shared" si="35"/>
        <v>82</v>
      </c>
      <c r="G284" s="37">
        <f t="shared" si="39"/>
        <v>82</v>
      </c>
      <c r="H284" s="29">
        <v>0</v>
      </c>
      <c r="I284" s="28">
        <v>1979</v>
      </c>
      <c r="J284" s="22">
        <f t="shared" si="36"/>
        <v>0</v>
      </c>
      <c r="K284" s="28">
        <v>0</v>
      </c>
    </row>
    <row r="285" spans="1:11" x14ac:dyDescent="0.3">
      <c r="A285" s="29">
        <v>538</v>
      </c>
      <c r="B285" s="30" t="s">
        <v>221</v>
      </c>
      <c r="C285" s="28">
        <v>2161</v>
      </c>
      <c r="D285" s="20">
        <v>43140</v>
      </c>
      <c r="E285" s="20">
        <v>43160</v>
      </c>
      <c r="F285" s="22">
        <f t="shared" si="35"/>
        <v>82</v>
      </c>
      <c r="G285" s="37">
        <f t="shared" si="39"/>
        <v>82</v>
      </c>
      <c r="H285" s="29">
        <v>0</v>
      </c>
      <c r="I285" s="28">
        <v>2161</v>
      </c>
      <c r="J285" s="22">
        <f t="shared" si="36"/>
        <v>0</v>
      </c>
      <c r="K285" s="28">
        <v>0</v>
      </c>
    </row>
    <row r="286" spans="1:11" x14ac:dyDescent="0.3">
      <c r="A286" s="29">
        <v>568</v>
      </c>
      <c r="B286" s="30" t="s">
        <v>222</v>
      </c>
      <c r="C286" s="28">
        <v>1978</v>
      </c>
      <c r="D286" s="20">
        <v>43243</v>
      </c>
      <c r="E286" s="20">
        <v>43252</v>
      </c>
      <c r="F286" s="22">
        <f t="shared" si="35"/>
        <v>79</v>
      </c>
      <c r="G286" s="37">
        <f t="shared" si="39"/>
        <v>79</v>
      </c>
      <c r="H286" s="29">
        <v>0</v>
      </c>
      <c r="I286" s="28">
        <v>1978</v>
      </c>
      <c r="J286" s="22">
        <f t="shared" si="36"/>
        <v>0</v>
      </c>
      <c r="K286" s="28">
        <v>0</v>
      </c>
    </row>
    <row r="287" spans="1:11" x14ac:dyDescent="0.3">
      <c r="A287" s="29">
        <v>663</v>
      </c>
      <c r="B287" s="30" t="s">
        <v>223</v>
      </c>
      <c r="C287" s="28">
        <v>7062</v>
      </c>
      <c r="D287" s="20">
        <v>43576</v>
      </c>
      <c r="E287" s="20">
        <v>43586</v>
      </c>
      <c r="F287" s="22">
        <f t="shared" si="35"/>
        <v>68</v>
      </c>
      <c r="G287" s="37">
        <f t="shared" si="39"/>
        <v>68</v>
      </c>
      <c r="H287" s="29">
        <v>0</v>
      </c>
      <c r="I287" s="28">
        <v>7062</v>
      </c>
      <c r="J287" s="22">
        <f t="shared" si="36"/>
        <v>0</v>
      </c>
      <c r="K287" s="28">
        <v>0</v>
      </c>
    </row>
    <row r="288" spans="1:11" x14ac:dyDescent="0.3">
      <c r="A288" s="29">
        <v>673</v>
      </c>
      <c r="B288" s="30" t="s">
        <v>224</v>
      </c>
      <c r="C288" s="28">
        <v>7806</v>
      </c>
      <c r="D288" s="20">
        <v>43601</v>
      </c>
      <c r="E288" s="20">
        <v>43617</v>
      </c>
      <c r="F288" s="22">
        <f t="shared" si="35"/>
        <v>67</v>
      </c>
      <c r="G288" s="37">
        <f t="shared" si="39"/>
        <v>67</v>
      </c>
      <c r="H288" s="29">
        <v>0</v>
      </c>
      <c r="I288" s="28">
        <v>7806</v>
      </c>
      <c r="J288" s="22">
        <f t="shared" si="36"/>
        <v>0</v>
      </c>
      <c r="K288" s="28">
        <v>0</v>
      </c>
    </row>
    <row r="289" spans="1:11" x14ac:dyDescent="0.3">
      <c r="A289" s="29">
        <v>914</v>
      </c>
      <c r="B289" s="30" t="s">
        <v>225</v>
      </c>
      <c r="C289" s="28">
        <v>2101</v>
      </c>
      <c r="D289" s="20">
        <v>44053</v>
      </c>
      <c r="E289" s="20">
        <v>44075</v>
      </c>
      <c r="F289" s="22">
        <f t="shared" si="35"/>
        <v>52</v>
      </c>
      <c r="G289" s="37">
        <v>62</v>
      </c>
      <c r="H289" s="29">
        <v>34</v>
      </c>
      <c r="I289" s="28">
        <v>1816</v>
      </c>
      <c r="J289" s="22">
        <f t="shared" si="36"/>
        <v>408</v>
      </c>
      <c r="K289" s="28">
        <v>285</v>
      </c>
    </row>
    <row r="290" spans="1:11" x14ac:dyDescent="0.3">
      <c r="A290" s="29">
        <v>915</v>
      </c>
      <c r="B290" s="30" t="s">
        <v>226</v>
      </c>
      <c r="C290" s="28">
        <v>3353</v>
      </c>
      <c r="D290" s="20">
        <v>44053</v>
      </c>
      <c r="E290" s="20">
        <v>44075</v>
      </c>
      <c r="F290" s="22">
        <f t="shared" si="35"/>
        <v>52</v>
      </c>
      <c r="G290" s="37">
        <v>62</v>
      </c>
      <c r="H290" s="29">
        <v>54</v>
      </c>
      <c r="I290" s="28">
        <v>2904</v>
      </c>
      <c r="J290" s="22">
        <f t="shared" si="36"/>
        <v>648</v>
      </c>
      <c r="K290" s="28">
        <v>449</v>
      </c>
    </row>
    <row r="291" spans="1:11" x14ac:dyDescent="0.3">
      <c r="A291" s="29">
        <v>930</v>
      </c>
      <c r="B291" s="30" t="s">
        <v>227</v>
      </c>
      <c r="C291" s="28">
        <v>12489</v>
      </c>
      <c r="D291" s="20">
        <v>44102</v>
      </c>
      <c r="E291" s="20">
        <v>44105</v>
      </c>
      <c r="F291" s="22">
        <f t="shared" si="35"/>
        <v>51</v>
      </c>
      <c r="G291" s="37">
        <v>62</v>
      </c>
      <c r="H291" s="29">
        <v>202</v>
      </c>
      <c r="I291" s="28">
        <v>10650</v>
      </c>
      <c r="J291" s="22">
        <f t="shared" si="36"/>
        <v>2424</v>
      </c>
      <c r="K291" s="28">
        <v>1839</v>
      </c>
    </row>
    <row r="292" spans="1:11" x14ac:dyDescent="0.3">
      <c r="A292" s="29">
        <v>932</v>
      </c>
      <c r="B292" s="30" t="s">
        <v>228</v>
      </c>
      <c r="C292" s="28">
        <v>35385</v>
      </c>
      <c r="D292" s="20">
        <v>44102</v>
      </c>
      <c r="E292" s="20">
        <v>44105</v>
      </c>
      <c r="F292" s="22">
        <f t="shared" si="35"/>
        <v>51</v>
      </c>
      <c r="G292" s="37">
        <v>62</v>
      </c>
      <c r="H292" s="29">
        <v>573</v>
      </c>
      <c r="I292" s="28">
        <v>30195</v>
      </c>
      <c r="J292" s="22">
        <f t="shared" si="36"/>
        <v>6876</v>
      </c>
      <c r="K292" s="28">
        <v>5190</v>
      </c>
    </row>
    <row r="293" spans="1:11" x14ac:dyDescent="0.3">
      <c r="A293" s="29">
        <v>1035</v>
      </c>
      <c r="B293" s="30" t="s">
        <v>229</v>
      </c>
      <c r="C293" s="28">
        <v>36687</v>
      </c>
      <c r="D293" s="20">
        <v>44189</v>
      </c>
      <c r="E293" s="20">
        <v>44197</v>
      </c>
      <c r="F293" s="22">
        <f t="shared" si="35"/>
        <v>48</v>
      </c>
      <c r="G293" s="37">
        <v>62</v>
      </c>
      <c r="H293" s="29">
        <v>594</v>
      </c>
      <c r="I293" s="28">
        <v>29520</v>
      </c>
      <c r="J293" s="22">
        <f t="shared" si="36"/>
        <v>7128</v>
      </c>
      <c r="K293" s="28">
        <v>7167</v>
      </c>
    </row>
    <row r="294" spans="1:11" x14ac:dyDescent="0.3">
      <c r="A294" s="29">
        <v>1036</v>
      </c>
      <c r="B294" s="30" t="s">
        <v>230</v>
      </c>
      <c r="C294" s="28">
        <v>17558</v>
      </c>
      <c r="D294" s="20">
        <v>44189</v>
      </c>
      <c r="E294" s="20">
        <v>44197</v>
      </c>
      <c r="F294" s="22">
        <f t="shared" si="35"/>
        <v>48</v>
      </c>
      <c r="G294" s="37">
        <v>62</v>
      </c>
      <c r="H294" s="29">
        <v>284</v>
      </c>
      <c r="I294" s="28">
        <v>14112</v>
      </c>
      <c r="J294" s="22">
        <f t="shared" si="36"/>
        <v>3408</v>
      </c>
      <c r="K294" s="28">
        <v>3446</v>
      </c>
    </row>
    <row r="295" spans="1:11" x14ac:dyDescent="0.3">
      <c r="A295" s="29">
        <v>1403</v>
      </c>
      <c r="B295" s="30" t="s">
        <v>231</v>
      </c>
      <c r="C295" s="28">
        <v>54341</v>
      </c>
      <c r="D295" s="20">
        <v>44588</v>
      </c>
      <c r="E295" s="20">
        <v>44593</v>
      </c>
      <c r="F295" s="22">
        <f t="shared" si="35"/>
        <v>35</v>
      </c>
      <c r="G295" s="37">
        <v>62</v>
      </c>
      <c r="H295" s="29">
        <v>880</v>
      </c>
      <c r="I295" s="28">
        <v>32300</v>
      </c>
      <c r="J295" s="22">
        <f t="shared" si="36"/>
        <v>10560</v>
      </c>
      <c r="K295" s="28">
        <v>22041</v>
      </c>
    </row>
    <row r="296" spans="1:11" x14ac:dyDescent="0.3">
      <c r="A296" s="29">
        <v>1428</v>
      </c>
      <c r="B296" s="30" t="s">
        <v>232</v>
      </c>
      <c r="C296" s="28">
        <v>134730</v>
      </c>
      <c r="D296" s="20">
        <v>44636</v>
      </c>
      <c r="E296" s="20">
        <v>44652</v>
      </c>
      <c r="F296" s="22">
        <f t="shared" si="35"/>
        <v>33</v>
      </c>
      <c r="G296" s="37">
        <v>62</v>
      </c>
      <c r="H296" s="29">
        <v>2183</v>
      </c>
      <c r="I296" s="28">
        <v>75747</v>
      </c>
      <c r="J296" s="22">
        <f t="shared" si="36"/>
        <v>26196</v>
      </c>
      <c r="K296" s="28">
        <v>58983</v>
      </c>
    </row>
    <row r="297" spans="1:11" x14ac:dyDescent="0.3">
      <c r="A297" s="29">
        <v>1429</v>
      </c>
      <c r="B297" s="30" t="s">
        <v>233</v>
      </c>
      <c r="C297" s="28">
        <v>146424</v>
      </c>
      <c r="D297" s="20">
        <v>44636</v>
      </c>
      <c r="E297" s="20">
        <v>44652</v>
      </c>
      <c r="F297" s="22">
        <f t="shared" si="35"/>
        <v>33</v>
      </c>
      <c r="G297" s="37">
        <v>62</v>
      </c>
      <c r="H297" s="29">
        <v>2373</v>
      </c>
      <c r="I297" s="28">
        <v>82329</v>
      </c>
      <c r="J297" s="22">
        <f t="shared" si="36"/>
        <v>28476</v>
      </c>
      <c r="K297" s="28">
        <v>64095</v>
      </c>
    </row>
    <row r="298" spans="1:11" x14ac:dyDescent="0.3">
      <c r="A298" s="29">
        <v>1430</v>
      </c>
      <c r="B298" s="30" t="s">
        <v>234</v>
      </c>
      <c r="C298" s="28">
        <v>117713</v>
      </c>
      <c r="D298" s="20">
        <v>44636</v>
      </c>
      <c r="E298" s="20">
        <v>44652</v>
      </c>
      <c r="F298" s="22">
        <f t="shared" si="35"/>
        <v>33</v>
      </c>
      <c r="G298" s="37">
        <v>48</v>
      </c>
      <c r="H298" s="29">
        <v>2452</v>
      </c>
      <c r="I298" s="28">
        <v>80916</v>
      </c>
      <c r="J298" s="22">
        <f t="shared" si="36"/>
        <v>29424</v>
      </c>
      <c r="K298" s="28">
        <v>36797</v>
      </c>
    </row>
    <row r="299" spans="1:11" x14ac:dyDescent="0.3">
      <c r="A299" s="29">
        <v>1490</v>
      </c>
      <c r="B299" s="30" t="s">
        <v>235</v>
      </c>
      <c r="C299" s="28">
        <v>12727</v>
      </c>
      <c r="D299" s="20">
        <v>44855</v>
      </c>
      <c r="E299" s="20">
        <v>44866</v>
      </c>
      <c r="F299" s="22">
        <f t="shared" si="35"/>
        <v>26</v>
      </c>
      <c r="G299" s="37">
        <v>48</v>
      </c>
      <c r="H299" s="29">
        <v>265</v>
      </c>
      <c r="I299" s="28">
        <v>6890</v>
      </c>
      <c r="J299" s="22">
        <f t="shared" si="36"/>
        <v>3180</v>
      </c>
      <c r="K299" s="28">
        <v>5837</v>
      </c>
    </row>
    <row r="300" spans="1:11" x14ac:dyDescent="0.3">
      <c r="A300" s="29">
        <v>1491</v>
      </c>
      <c r="B300" s="30" t="s">
        <v>236</v>
      </c>
      <c r="C300" s="28">
        <v>2434</v>
      </c>
      <c r="D300" s="20">
        <v>44848</v>
      </c>
      <c r="E300" s="20">
        <v>44866</v>
      </c>
      <c r="F300" s="22">
        <f t="shared" si="35"/>
        <v>26</v>
      </c>
      <c r="G300" s="37">
        <v>111</v>
      </c>
      <c r="H300" s="29">
        <v>22</v>
      </c>
      <c r="I300" s="28">
        <v>728</v>
      </c>
      <c r="J300" s="22">
        <f t="shared" si="36"/>
        <v>264</v>
      </c>
      <c r="K300" s="28">
        <v>1706</v>
      </c>
    </row>
    <row r="301" spans="1:11" x14ac:dyDescent="0.3">
      <c r="A301" s="29">
        <v>1505</v>
      </c>
      <c r="B301" s="30" t="s">
        <v>237</v>
      </c>
      <c r="C301" s="28">
        <v>14350</v>
      </c>
      <c r="D301" s="20">
        <v>44916</v>
      </c>
      <c r="E301" s="20">
        <v>44927</v>
      </c>
      <c r="F301" s="22">
        <f t="shared" si="35"/>
        <v>24</v>
      </c>
      <c r="G301" s="37">
        <v>62</v>
      </c>
      <c r="H301" s="29">
        <v>232</v>
      </c>
      <c r="I301" s="28">
        <v>5964</v>
      </c>
      <c r="J301" s="22">
        <f t="shared" si="36"/>
        <v>2784</v>
      </c>
      <c r="K301" s="28">
        <v>8386</v>
      </c>
    </row>
    <row r="302" spans="1:11" x14ac:dyDescent="0.3">
      <c r="A302" s="29">
        <v>1508</v>
      </c>
      <c r="B302" s="30" t="s">
        <v>238</v>
      </c>
      <c r="C302" s="28">
        <v>19014</v>
      </c>
      <c r="D302" s="20">
        <v>44930</v>
      </c>
      <c r="E302" s="20">
        <v>44958</v>
      </c>
      <c r="F302" s="22">
        <f t="shared" si="35"/>
        <v>23</v>
      </c>
      <c r="G302" s="37">
        <v>48</v>
      </c>
      <c r="H302" s="29">
        <v>396</v>
      </c>
      <c r="I302" s="28">
        <v>9108</v>
      </c>
      <c r="J302" s="22">
        <f t="shared" si="36"/>
        <v>4752</v>
      </c>
      <c r="K302" s="28">
        <v>9906</v>
      </c>
    </row>
    <row r="303" spans="1:11" x14ac:dyDescent="0.3">
      <c r="A303" s="29">
        <v>1514</v>
      </c>
      <c r="B303" s="30" t="s">
        <v>239</v>
      </c>
      <c r="C303" s="28">
        <v>7347</v>
      </c>
      <c r="D303" s="20">
        <v>45008</v>
      </c>
      <c r="E303" s="20">
        <v>45017</v>
      </c>
      <c r="F303" s="22">
        <f t="shared" si="35"/>
        <v>21</v>
      </c>
      <c r="G303" s="37">
        <v>62</v>
      </c>
      <c r="H303" s="29">
        <v>119</v>
      </c>
      <c r="I303" s="28">
        <v>2691</v>
      </c>
      <c r="J303" s="22">
        <f t="shared" si="36"/>
        <v>1428</v>
      </c>
      <c r="K303" s="28">
        <v>4656</v>
      </c>
    </row>
    <row r="304" spans="1:11" x14ac:dyDescent="0.3">
      <c r="A304" s="29">
        <v>1515</v>
      </c>
      <c r="B304" s="30" t="s">
        <v>240</v>
      </c>
      <c r="C304" s="28">
        <v>4786</v>
      </c>
      <c r="D304" s="20">
        <v>45008</v>
      </c>
      <c r="E304" s="20">
        <v>45017</v>
      </c>
      <c r="F304" s="22">
        <f t="shared" si="35"/>
        <v>21</v>
      </c>
      <c r="G304" s="37">
        <v>36</v>
      </c>
      <c r="H304" s="29">
        <v>132</v>
      </c>
      <c r="I304" s="28">
        <v>2772</v>
      </c>
      <c r="J304" s="22">
        <f t="shared" si="36"/>
        <v>1584</v>
      </c>
      <c r="K304" s="28">
        <v>2014</v>
      </c>
    </row>
    <row r="305" spans="1:16" x14ac:dyDescent="0.3">
      <c r="A305" s="29">
        <v>1516</v>
      </c>
      <c r="B305" s="30" t="s">
        <v>241</v>
      </c>
      <c r="C305" s="28">
        <v>2235</v>
      </c>
      <c r="D305" s="20">
        <v>45008</v>
      </c>
      <c r="E305" s="20">
        <v>45017</v>
      </c>
      <c r="F305" s="22">
        <f t="shared" si="35"/>
        <v>21</v>
      </c>
      <c r="G305" s="37">
        <v>36</v>
      </c>
      <c r="H305" s="29">
        <v>62</v>
      </c>
      <c r="I305" s="28">
        <v>1302</v>
      </c>
      <c r="J305" s="22">
        <f t="shared" si="36"/>
        <v>744</v>
      </c>
      <c r="K305" s="28">
        <v>933</v>
      </c>
    </row>
    <row r="306" spans="1:16" x14ac:dyDescent="0.3">
      <c r="A306" s="29">
        <v>1517</v>
      </c>
      <c r="B306" s="30" t="s">
        <v>242</v>
      </c>
      <c r="C306" s="28">
        <v>3704</v>
      </c>
      <c r="D306" s="20">
        <v>45008</v>
      </c>
      <c r="E306" s="20">
        <v>45017</v>
      </c>
      <c r="F306" s="22">
        <f t="shared" si="35"/>
        <v>21</v>
      </c>
      <c r="G306" s="37">
        <v>36</v>
      </c>
      <c r="H306" s="29">
        <v>102</v>
      </c>
      <c r="I306" s="28">
        <v>2142</v>
      </c>
      <c r="J306" s="22">
        <f t="shared" si="36"/>
        <v>1224</v>
      </c>
      <c r="K306" s="28">
        <v>1562</v>
      </c>
    </row>
    <row r="307" spans="1:16" x14ac:dyDescent="0.3">
      <c r="A307" s="29">
        <v>1538</v>
      </c>
      <c r="B307" s="30" t="s">
        <v>243</v>
      </c>
      <c r="C307" s="28">
        <v>2617</v>
      </c>
      <c r="D307" s="20">
        <v>45165</v>
      </c>
      <c r="E307" s="20">
        <v>45170</v>
      </c>
      <c r="F307" s="22">
        <f t="shared" si="35"/>
        <v>16</v>
      </c>
      <c r="G307" s="37">
        <v>51</v>
      </c>
      <c r="H307" s="29">
        <v>51</v>
      </c>
      <c r="I307" s="28">
        <v>1176</v>
      </c>
      <c r="J307" s="22">
        <f t="shared" si="36"/>
        <v>612</v>
      </c>
      <c r="K307" s="28">
        <v>1441</v>
      </c>
    </row>
    <row r="308" spans="1:16" x14ac:dyDescent="0.3">
      <c r="A308" s="29">
        <v>1557</v>
      </c>
      <c r="B308" s="30" t="s">
        <v>244</v>
      </c>
      <c r="C308" s="28">
        <v>2450</v>
      </c>
      <c r="D308" s="20">
        <v>45242</v>
      </c>
      <c r="E308" s="20">
        <v>45261</v>
      </c>
      <c r="F308" s="22">
        <f t="shared" si="35"/>
        <v>13</v>
      </c>
      <c r="G308" s="37">
        <v>51</v>
      </c>
      <c r="H308" s="29">
        <v>48</v>
      </c>
      <c r="I308" s="28">
        <v>960</v>
      </c>
      <c r="J308" s="22">
        <f t="shared" si="36"/>
        <v>576</v>
      </c>
      <c r="K308" s="28">
        <v>1490</v>
      </c>
    </row>
    <row r="309" spans="1:16" x14ac:dyDescent="0.3">
      <c r="A309" s="29">
        <v>1565</v>
      </c>
      <c r="B309" s="30" t="s">
        <v>245</v>
      </c>
      <c r="C309" s="28">
        <v>2500</v>
      </c>
      <c r="D309" s="20">
        <v>45263</v>
      </c>
      <c r="E309" s="20">
        <v>45292</v>
      </c>
      <c r="F309" s="22">
        <f t="shared" si="35"/>
        <v>12</v>
      </c>
      <c r="G309" s="37">
        <v>54</v>
      </c>
      <c r="H309" s="29">
        <v>46</v>
      </c>
      <c r="I309" s="28">
        <v>552</v>
      </c>
      <c r="J309" s="22">
        <f t="shared" si="36"/>
        <v>552</v>
      </c>
      <c r="K309" s="28">
        <v>1948</v>
      </c>
    </row>
    <row r="310" spans="1:16" x14ac:dyDescent="0.3">
      <c r="A310" s="29">
        <v>1566</v>
      </c>
      <c r="B310" s="30" t="s">
        <v>246</v>
      </c>
      <c r="C310" s="28">
        <v>9542</v>
      </c>
      <c r="D310" s="20">
        <v>45277</v>
      </c>
      <c r="E310" s="20">
        <v>45292</v>
      </c>
      <c r="F310" s="22">
        <f t="shared" si="35"/>
        <v>12</v>
      </c>
      <c r="G310" s="37">
        <v>48</v>
      </c>
      <c r="H310" s="29">
        <v>198</v>
      </c>
      <c r="I310" s="28">
        <v>2376</v>
      </c>
      <c r="J310" s="22">
        <f t="shared" si="36"/>
        <v>2376</v>
      </c>
      <c r="K310" s="28">
        <v>7166</v>
      </c>
    </row>
    <row r="311" spans="1:16" x14ac:dyDescent="0.3">
      <c r="A311" s="29">
        <v>1569</v>
      </c>
      <c r="B311" s="30" t="s">
        <v>247</v>
      </c>
      <c r="C311" s="28">
        <v>38636</v>
      </c>
      <c r="D311" s="20">
        <v>45281</v>
      </c>
      <c r="E311" s="20">
        <v>45292</v>
      </c>
      <c r="F311" s="22">
        <f t="shared" si="35"/>
        <v>12</v>
      </c>
      <c r="G311" s="37">
        <v>48</v>
      </c>
      <c r="H311" s="29">
        <v>804</v>
      </c>
      <c r="I311" s="28">
        <v>9648</v>
      </c>
      <c r="J311" s="22">
        <f t="shared" si="36"/>
        <v>9648</v>
      </c>
      <c r="K311" s="28">
        <v>28988</v>
      </c>
    </row>
    <row r="312" spans="1:16" x14ac:dyDescent="0.3">
      <c r="A312" s="29">
        <v>1579</v>
      </c>
      <c r="B312" s="30" t="s">
        <v>248</v>
      </c>
      <c r="C312" s="28">
        <v>78070</v>
      </c>
      <c r="D312" s="20">
        <v>45336</v>
      </c>
      <c r="E312" s="20">
        <v>45352</v>
      </c>
      <c r="F312" s="22">
        <f t="shared" si="35"/>
        <v>10</v>
      </c>
      <c r="G312" s="37">
        <v>54</v>
      </c>
      <c r="H312" s="29">
        <v>1444</v>
      </c>
      <c r="I312" s="28">
        <v>14440</v>
      </c>
      <c r="J312" s="22">
        <f t="shared" si="36"/>
        <v>17328</v>
      </c>
      <c r="K312" s="28">
        <v>63630</v>
      </c>
    </row>
    <row r="313" spans="1:16" x14ac:dyDescent="0.3">
      <c r="A313" s="29">
        <v>1583</v>
      </c>
      <c r="B313" s="30" t="s">
        <v>249</v>
      </c>
      <c r="C313" s="28">
        <v>2925</v>
      </c>
      <c r="D313" s="20">
        <v>45345</v>
      </c>
      <c r="E313" s="20">
        <v>45352</v>
      </c>
      <c r="F313" s="22">
        <f t="shared" si="35"/>
        <v>10</v>
      </c>
      <c r="G313" s="37">
        <v>59</v>
      </c>
      <c r="H313" s="29">
        <v>50</v>
      </c>
      <c r="I313" s="28">
        <v>500</v>
      </c>
      <c r="J313" s="22">
        <f t="shared" si="36"/>
        <v>600</v>
      </c>
      <c r="K313" s="28">
        <v>2425</v>
      </c>
    </row>
    <row r="314" spans="1:16" x14ac:dyDescent="0.3">
      <c r="A314" s="29">
        <v>1584</v>
      </c>
      <c r="B314" s="30" t="s">
        <v>250</v>
      </c>
      <c r="C314" s="28">
        <v>12744</v>
      </c>
      <c r="D314" s="20">
        <v>45345</v>
      </c>
      <c r="E314" s="20">
        <v>45352</v>
      </c>
      <c r="F314" s="22">
        <f t="shared" si="35"/>
        <v>10</v>
      </c>
      <c r="G314" s="37">
        <v>48</v>
      </c>
      <c r="H314" s="29">
        <v>265</v>
      </c>
      <c r="I314" s="28">
        <v>2650</v>
      </c>
      <c r="J314" s="22">
        <f t="shared" si="36"/>
        <v>3180</v>
      </c>
      <c r="K314" s="28">
        <v>10094</v>
      </c>
    </row>
    <row r="315" spans="1:16" x14ac:dyDescent="0.3">
      <c r="A315" s="29">
        <v>1588</v>
      </c>
      <c r="B315" s="30" t="s">
        <v>251</v>
      </c>
      <c r="C315" s="28">
        <v>7556</v>
      </c>
      <c r="D315" s="20">
        <v>45358</v>
      </c>
      <c r="E315" s="20">
        <v>45383</v>
      </c>
      <c r="F315" s="22">
        <f t="shared" si="35"/>
        <v>9</v>
      </c>
      <c r="G315" s="37">
        <v>48</v>
      </c>
      <c r="H315" s="29">
        <v>157</v>
      </c>
      <c r="I315" s="28">
        <v>1413</v>
      </c>
      <c r="J315" s="22">
        <f t="shared" si="36"/>
        <v>1884</v>
      </c>
      <c r="K315" s="28">
        <v>6143</v>
      </c>
    </row>
    <row r="316" spans="1:16" x14ac:dyDescent="0.3">
      <c r="A316" s="29">
        <v>1612</v>
      </c>
      <c r="B316" s="30" t="s">
        <v>252</v>
      </c>
      <c r="C316" s="28">
        <v>38357</v>
      </c>
      <c r="D316" s="20">
        <v>45450</v>
      </c>
      <c r="E316" s="20">
        <v>45474</v>
      </c>
      <c r="F316" s="22">
        <f t="shared" si="35"/>
        <v>6</v>
      </c>
      <c r="G316" s="37">
        <v>36</v>
      </c>
      <c r="H316" s="29">
        <v>1065</v>
      </c>
      <c r="I316" s="28">
        <v>6390</v>
      </c>
      <c r="J316" s="22">
        <f t="shared" si="36"/>
        <v>12780</v>
      </c>
      <c r="K316" s="28">
        <v>31967</v>
      </c>
    </row>
    <row r="317" spans="1:16" s="43" customFormat="1" x14ac:dyDescent="0.3">
      <c r="A317" s="44">
        <v>214</v>
      </c>
      <c r="B317" s="45" t="s">
        <v>25</v>
      </c>
      <c r="C317" s="46">
        <v>930851</v>
      </c>
      <c r="D317" s="46"/>
      <c r="E317" s="47"/>
      <c r="F317" s="42">
        <f>AVERAGE(F267:F316)</f>
        <v>49.96</v>
      </c>
      <c r="G317" s="42">
        <f>AVERAGE(G267:G316)</f>
        <v>69.84</v>
      </c>
      <c r="H317" s="46">
        <f>SUM(H267:H316)</f>
        <v>15437</v>
      </c>
      <c r="I317" s="46">
        <f t="shared" ref="I317:K317" si="40">SUM(I267:I316)</f>
        <v>533348</v>
      </c>
      <c r="J317" s="46">
        <f t="shared" si="40"/>
        <v>185244</v>
      </c>
      <c r="K317" s="46">
        <f t="shared" si="40"/>
        <v>397513</v>
      </c>
      <c r="N317"/>
      <c r="P317"/>
    </row>
    <row r="318" spans="1:16" x14ac:dyDescent="0.3">
      <c r="A318" s="29">
        <v>524</v>
      </c>
      <c r="B318" s="30" t="s">
        <v>253</v>
      </c>
      <c r="C318" s="28">
        <v>4740</v>
      </c>
      <c r="D318" s="20">
        <v>43098</v>
      </c>
      <c r="E318" s="20">
        <v>43101</v>
      </c>
      <c r="F318" s="22">
        <f t="shared" si="35"/>
        <v>84</v>
      </c>
      <c r="G318" s="37">
        <v>125</v>
      </c>
      <c r="H318" s="29">
        <v>38</v>
      </c>
      <c r="I318" s="28">
        <v>3804</v>
      </c>
      <c r="J318" s="22">
        <f t="shared" si="36"/>
        <v>456</v>
      </c>
      <c r="K318" s="28">
        <v>936</v>
      </c>
    </row>
    <row r="319" spans="1:16" x14ac:dyDescent="0.3">
      <c r="A319" s="29">
        <v>1345</v>
      </c>
      <c r="B319" s="30" t="s">
        <v>254</v>
      </c>
      <c r="C319" s="28">
        <v>32067</v>
      </c>
      <c r="D319" s="20">
        <v>44505</v>
      </c>
      <c r="E319" s="20">
        <v>44531</v>
      </c>
      <c r="F319" s="22">
        <f t="shared" si="35"/>
        <v>37</v>
      </c>
      <c r="G319" s="37">
        <v>144</v>
      </c>
      <c r="H319" s="29">
        <v>223</v>
      </c>
      <c r="I319" s="28">
        <v>10795</v>
      </c>
      <c r="J319" s="22">
        <f t="shared" si="36"/>
        <v>2676</v>
      </c>
      <c r="K319" s="28">
        <v>21272</v>
      </c>
    </row>
    <row r="320" spans="1:16" s="43" customFormat="1" x14ac:dyDescent="0.3">
      <c r="A320" s="44">
        <v>212</v>
      </c>
      <c r="B320" s="45" t="s">
        <v>25</v>
      </c>
      <c r="C320" s="46">
        <v>36807</v>
      </c>
      <c r="D320" s="46"/>
      <c r="E320" s="47"/>
      <c r="F320" s="42">
        <f>AVERAGE(F318:F319)</f>
        <v>60.5</v>
      </c>
      <c r="G320" s="42">
        <f>AVERAGE(G318:G319)</f>
        <v>134.5</v>
      </c>
      <c r="H320" s="46">
        <f>SUM(H318:H319)</f>
        <v>261</v>
      </c>
      <c r="I320" s="46">
        <f t="shared" ref="I320:K320" si="41">SUM(I318:I319)</f>
        <v>14599</v>
      </c>
      <c r="J320" s="46">
        <f t="shared" si="41"/>
        <v>3132</v>
      </c>
      <c r="K320" s="46">
        <f t="shared" si="41"/>
        <v>22208</v>
      </c>
    </row>
    <row r="321" spans="1:11" x14ac:dyDescent="0.3">
      <c r="A321" s="31"/>
      <c r="B321" s="32"/>
      <c r="C321" s="33"/>
      <c r="D321" s="33"/>
      <c r="E321" s="34"/>
      <c r="F321" s="31"/>
      <c r="G321" s="35"/>
      <c r="I321" s="35"/>
      <c r="J321" s="35"/>
      <c r="K321" s="35"/>
    </row>
    <row r="322" spans="1:11" ht="28.8" x14ac:dyDescent="0.3">
      <c r="C322" s="57" t="s">
        <v>260</v>
      </c>
      <c r="D322" s="57"/>
      <c r="E322" s="57"/>
      <c r="G322" t="s">
        <v>294</v>
      </c>
    </row>
    <row r="323" spans="1:11" x14ac:dyDescent="0.3">
      <c r="A323" s="31">
        <v>1</v>
      </c>
      <c r="G323" s="38"/>
      <c r="I323" s="38"/>
      <c r="J323" s="38"/>
      <c r="K323" s="38">
        <f>K15+K83+K87+K89+K95+K99+K146+K266+K317+K320</f>
        <v>2331570</v>
      </c>
    </row>
    <row r="324" spans="1:11" x14ac:dyDescent="0.3">
      <c r="B324" t="s">
        <v>261</v>
      </c>
      <c r="C324">
        <v>45</v>
      </c>
      <c r="F324" s="38"/>
      <c r="G324" s="38" t="e">
        <f>#REF!*#REF!</f>
        <v>#REF!</v>
      </c>
    </row>
    <row r="325" spans="1:11" x14ac:dyDescent="0.3">
      <c r="K325" s="38"/>
    </row>
    <row r="326" spans="1:11" x14ac:dyDescent="0.3">
      <c r="B326" t="s">
        <v>295</v>
      </c>
      <c r="C326" s="35"/>
      <c r="D326" s="35"/>
      <c r="G326" s="38">
        <f>SUM(I4:I5,I12:I14)</f>
        <v>17369</v>
      </c>
      <c r="H326" s="35"/>
    </row>
    <row r="327" spans="1:11" x14ac:dyDescent="0.3">
      <c r="H327" s="35"/>
    </row>
    <row r="328" spans="1:11" x14ac:dyDescent="0.3">
      <c r="B328" t="s">
        <v>296</v>
      </c>
      <c r="G328" s="38" t="e">
        <f>G324-G326</f>
        <v>#REF!</v>
      </c>
    </row>
    <row r="331" spans="1:11" ht="28.8" x14ac:dyDescent="0.3">
      <c r="A331">
        <v>3</v>
      </c>
      <c r="C331" s="57" t="s">
        <v>260</v>
      </c>
      <c r="D331" s="57"/>
      <c r="E331" s="57"/>
      <c r="G331" t="s">
        <v>294</v>
      </c>
    </row>
    <row r="332" spans="1:11" x14ac:dyDescent="0.3">
      <c r="B332" t="s">
        <v>263</v>
      </c>
      <c r="C332">
        <v>3.5</v>
      </c>
      <c r="F332" s="38"/>
      <c r="G332" s="38" t="e">
        <f>#REF!*#REF!</f>
        <v>#REF!</v>
      </c>
    </row>
    <row r="333" spans="1:11" x14ac:dyDescent="0.3">
      <c r="F333" s="49"/>
    </row>
    <row r="334" spans="1:11" x14ac:dyDescent="0.3">
      <c r="B334" t="s">
        <v>295</v>
      </c>
      <c r="G334" s="38">
        <f>I83</f>
        <v>4231345</v>
      </c>
    </row>
    <row r="336" spans="1:11" x14ac:dyDescent="0.3">
      <c r="B336" t="s">
        <v>296</v>
      </c>
      <c r="G336" s="38" t="e">
        <f>G332-G334</f>
        <v>#REF!</v>
      </c>
    </row>
    <row r="341" spans="2:4" x14ac:dyDescent="0.3">
      <c r="C341" s="50"/>
      <c r="D341" s="50"/>
    </row>
    <row r="342" spans="2:4" x14ac:dyDescent="0.3">
      <c r="C342" s="50"/>
      <c r="D342" s="50"/>
    </row>
    <row r="347" spans="2:4" x14ac:dyDescent="0.3">
      <c r="B347" s="65"/>
    </row>
    <row r="349" spans="2:4" x14ac:dyDescent="0.3">
      <c r="B349" s="43"/>
    </row>
    <row r="351" spans="2:4" x14ac:dyDescent="0.3">
      <c r="C351" s="38"/>
      <c r="D351" s="38"/>
    </row>
    <row r="355" spans="1:6" x14ac:dyDescent="0.3">
      <c r="A355" t="s">
        <v>290</v>
      </c>
      <c r="C355" s="38"/>
      <c r="D355" s="38"/>
    </row>
    <row r="357" spans="1:6" x14ac:dyDescent="0.3">
      <c r="A357" t="s">
        <v>291</v>
      </c>
      <c r="C357" s="38"/>
      <c r="D357" s="38"/>
    </row>
    <row r="359" spans="1:6" x14ac:dyDescent="0.3">
      <c r="C359" s="38"/>
      <c r="D359" s="38"/>
      <c r="F359" s="64"/>
    </row>
    <row r="363" spans="1:6" x14ac:dyDescent="0.3">
      <c r="C363" s="38"/>
      <c r="D363" s="38"/>
    </row>
    <row r="365" spans="1:6" x14ac:dyDescent="0.3">
      <c r="A365" t="s">
        <v>293</v>
      </c>
      <c r="B365" s="38"/>
      <c r="C365" s="38"/>
      <c r="D365" s="38"/>
    </row>
    <row r="367" spans="1:6" x14ac:dyDescent="0.3">
      <c r="C367" s="38"/>
      <c r="D367" s="38"/>
      <c r="F367" s="64"/>
    </row>
    <row r="370" spans="2:2" x14ac:dyDescent="0.3">
      <c r="B370" s="6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BCF2-E91F-42CC-9323-83703D6CDC00}">
  <dimension ref="A2:P23"/>
  <sheetViews>
    <sheetView topLeftCell="A9" workbookViewId="0">
      <selection activeCell="P21" sqref="P21"/>
    </sheetView>
  </sheetViews>
  <sheetFormatPr defaultRowHeight="14.4" x14ac:dyDescent="0.3"/>
  <cols>
    <col min="2" max="2" width="16" customWidth="1"/>
  </cols>
  <sheetData>
    <row r="2" spans="1:15" ht="15" thickBot="1" x14ac:dyDescent="0.35"/>
    <row r="3" spans="1:15" ht="15" thickBot="1" x14ac:dyDescent="0.35">
      <c r="A3" s="66" t="s">
        <v>288</v>
      </c>
      <c r="B3" s="51"/>
      <c r="C3" s="52" t="s">
        <v>266</v>
      </c>
      <c r="D3" s="52" t="s">
        <v>267</v>
      </c>
      <c r="E3" s="52" t="s">
        <v>268</v>
      </c>
      <c r="F3" s="52" t="s">
        <v>269</v>
      </c>
      <c r="G3" s="52" t="s">
        <v>270</v>
      </c>
      <c r="H3" s="52" t="s">
        <v>271</v>
      </c>
      <c r="I3" s="52" t="s">
        <v>272</v>
      </c>
      <c r="J3" s="52" t="s">
        <v>273</v>
      </c>
      <c r="K3" s="52" t="s">
        <v>274</v>
      </c>
      <c r="L3" s="52" t="s">
        <v>275</v>
      </c>
      <c r="M3" s="52" t="s">
        <v>276</v>
      </c>
      <c r="N3" s="52" t="s">
        <v>277</v>
      </c>
    </row>
    <row r="4" spans="1:15" ht="15" thickBot="1" x14ac:dyDescent="0.35">
      <c r="B4" s="53" t="s">
        <v>278</v>
      </c>
      <c r="C4" s="54">
        <v>568199.49999999988</v>
      </c>
      <c r="D4" s="54">
        <v>583153.19999999995</v>
      </c>
      <c r="E4" s="54">
        <v>575897.59999999998</v>
      </c>
      <c r="F4" s="54">
        <v>560551.89999999991</v>
      </c>
      <c r="G4" s="54">
        <v>550368</v>
      </c>
      <c r="H4" s="54">
        <v>553821.80000000005</v>
      </c>
      <c r="I4" s="54">
        <v>555447.5</v>
      </c>
      <c r="J4" s="54">
        <v>553401.89999999991</v>
      </c>
      <c r="K4" s="54">
        <v>534220.80000000005</v>
      </c>
      <c r="L4" s="54">
        <v>522743.4</v>
      </c>
      <c r="M4" s="54">
        <v>567933.6</v>
      </c>
      <c r="N4" s="54">
        <v>564950.80000000005</v>
      </c>
      <c r="O4" s="69"/>
    </row>
    <row r="5" spans="1:15" ht="15" thickBot="1" x14ac:dyDescent="0.35">
      <c r="B5" s="53" t="s">
        <v>279</v>
      </c>
      <c r="C5" s="55">
        <v>118</v>
      </c>
      <c r="D5" s="55">
        <v>119</v>
      </c>
      <c r="E5" s="55">
        <v>117</v>
      </c>
      <c r="F5" s="55">
        <v>114</v>
      </c>
      <c r="G5" s="55">
        <v>113</v>
      </c>
      <c r="H5" s="55">
        <v>112</v>
      </c>
      <c r="I5" s="55">
        <v>112</v>
      </c>
      <c r="J5" s="55">
        <v>112</v>
      </c>
      <c r="K5" s="55">
        <v>106</v>
      </c>
      <c r="L5" s="55">
        <v>106</v>
      </c>
      <c r="M5" s="55">
        <v>117</v>
      </c>
      <c r="N5" s="55">
        <v>116</v>
      </c>
    </row>
    <row r="8" spans="1:15" ht="15" thickBot="1" x14ac:dyDescent="0.35"/>
    <row r="9" spans="1:15" ht="15" thickBot="1" x14ac:dyDescent="0.35">
      <c r="A9" t="s">
        <v>289</v>
      </c>
      <c r="B9" s="51"/>
      <c r="C9" s="59"/>
      <c r="D9" s="60" t="s">
        <v>266</v>
      </c>
      <c r="E9" s="60" t="s">
        <v>267</v>
      </c>
      <c r="F9" s="60" t="s">
        <v>268</v>
      </c>
      <c r="G9" s="60" t="s">
        <v>269</v>
      </c>
      <c r="H9" s="60" t="s">
        <v>270</v>
      </c>
      <c r="I9" s="60" t="s">
        <v>271</v>
      </c>
      <c r="J9" s="60" t="s">
        <v>272</v>
      </c>
      <c r="K9" s="60" t="s">
        <v>280</v>
      </c>
      <c r="L9" s="60" t="s">
        <v>274</v>
      </c>
      <c r="M9" s="60" t="s">
        <v>275</v>
      </c>
      <c r="N9" s="60" t="s">
        <v>276</v>
      </c>
      <c r="O9" s="52" t="s">
        <v>277</v>
      </c>
    </row>
    <row r="10" spans="1:15" ht="15" thickBot="1" x14ac:dyDescent="0.35">
      <c r="B10" s="58"/>
      <c r="C10" s="61" t="s">
        <v>281</v>
      </c>
      <c r="D10" s="61" t="s">
        <v>282</v>
      </c>
      <c r="E10" s="61" t="s">
        <v>282</v>
      </c>
      <c r="F10" s="61" t="s">
        <v>282</v>
      </c>
      <c r="G10" s="61" t="s">
        <v>282</v>
      </c>
      <c r="H10" s="61" t="s">
        <v>282</v>
      </c>
      <c r="I10" s="61" t="s">
        <v>282</v>
      </c>
      <c r="J10" s="61" t="s">
        <v>282</v>
      </c>
      <c r="K10" s="61" t="s">
        <v>282</v>
      </c>
      <c r="L10" s="61" t="s">
        <v>282</v>
      </c>
      <c r="M10" s="61" t="s">
        <v>282</v>
      </c>
      <c r="N10" s="61" t="s">
        <v>282</v>
      </c>
      <c r="O10" s="61" t="s">
        <v>282</v>
      </c>
    </row>
    <row r="11" spans="1:15" ht="15" thickBot="1" x14ac:dyDescent="0.35">
      <c r="B11" s="62" t="s">
        <v>283</v>
      </c>
      <c r="C11" s="63">
        <v>8500</v>
      </c>
      <c r="D11" s="63">
        <v>8</v>
      </c>
      <c r="E11" s="63">
        <v>8</v>
      </c>
      <c r="F11" s="63">
        <v>8</v>
      </c>
      <c r="G11" s="63">
        <v>8</v>
      </c>
      <c r="H11" s="63">
        <v>8</v>
      </c>
      <c r="I11" s="63">
        <v>8</v>
      </c>
      <c r="J11" s="63">
        <v>8</v>
      </c>
      <c r="K11" s="63">
        <v>9</v>
      </c>
      <c r="L11" s="63">
        <v>9</v>
      </c>
      <c r="M11" s="63">
        <v>9</v>
      </c>
      <c r="N11" s="63">
        <v>9</v>
      </c>
      <c r="O11" s="63">
        <v>9</v>
      </c>
    </row>
    <row r="12" spans="1:15" ht="15" thickBot="1" x14ac:dyDescent="0.35">
      <c r="B12" s="62" t="s">
        <v>284</v>
      </c>
      <c r="C12" s="63">
        <v>6000</v>
      </c>
      <c r="D12" s="63">
        <v>25</v>
      </c>
      <c r="E12" s="63">
        <v>25</v>
      </c>
      <c r="F12" s="63">
        <v>25</v>
      </c>
      <c r="G12" s="63">
        <v>25</v>
      </c>
      <c r="H12" s="63">
        <v>25</v>
      </c>
      <c r="I12" s="63">
        <v>25</v>
      </c>
      <c r="J12" s="63">
        <v>25</v>
      </c>
      <c r="K12" s="63">
        <v>25</v>
      </c>
      <c r="L12" s="63">
        <v>25</v>
      </c>
      <c r="M12" s="63">
        <v>25</v>
      </c>
      <c r="N12" s="63">
        <v>25</v>
      </c>
      <c r="O12" s="63">
        <v>25</v>
      </c>
    </row>
    <row r="13" spans="1:15" ht="15" thickBot="1" x14ac:dyDescent="0.35">
      <c r="B13" s="62" t="s">
        <v>285</v>
      </c>
      <c r="C13" s="63">
        <v>4100</v>
      </c>
      <c r="D13" s="63">
        <v>85</v>
      </c>
      <c r="E13" s="63">
        <v>86</v>
      </c>
      <c r="F13" s="63">
        <v>84</v>
      </c>
      <c r="G13" s="63">
        <v>81</v>
      </c>
      <c r="H13" s="63">
        <v>80</v>
      </c>
      <c r="I13" s="63">
        <v>79</v>
      </c>
      <c r="J13" s="63">
        <v>79</v>
      </c>
      <c r="K13" s="63">
        <v>78</v>
      </c>
      <c r="L13" s="63">
        <v>72</v>
      </c>
      <c r="M13" s="63">
        <v>72</v>
      </c>
      <c r="N13" s="63">
        <v>83</v>
      </c>
      <c r="O13" s="63">
        <v>82</v>
      </c>
    </row>
    <row r="14" spans="1:15" ht="15" thickBot="1" x14ac:dyDescent="0.35">
      <c r="B14" s="58"/>
      <c r="C14" s="56"/>
      <c r="D14" s="63">
        <v>118</v>
      </c>
      <c r="E14" s="63">
        <v>119</v>
      </c>
      <c r="F14" s="63">
        <v>117</v>
      </c>
      <c r="G14" s="63">
        <v>114</v>
      </c>
      <c r="H14" s="63">
        <v>113</v>
      </c>
      <c r="I14" s="63">
        <v>112</v>
      </c>
      <c r="J14" s="63">
        <v>112</v>
      </c>
      <c r="K14" s="63">
        <v>112</v>
      </c>
      <c r="L14" s="63">
        <v>106</v>
      </c>
      <c r="M14" s="63">
        <v>106</v>
      </c>
      <c r="N14" s="63">
        <v>117</v>
      </c>
      <c r="O14" s="63">
        <f t="shared" ref="O14" si="0">SUM(O11:O13)</f>
        <v>116</v>
      </c>
    </row>
    <row r="16" spans="1:15" ht="15" thickBot="1" x14ac:dyDescent="0.35"/>
    <row r="17" spans="2:16" ht="15" thickBot="1" x14ac:dyDescent="0.35">
      <c r="C17" s="51"/>
      <c r="D17" s="52" t="s">
        <v>266</v>
      </c>
      <c r="E17" s="52" t="s">
        <v>267</v>
      </c>
      <c r="F17" s="52" t="s">
        <v>268</v>
      </c>
      <c r="G17" s="52" t="s">
        <v>269</v>
      </c>
      <c r="H17" s="52" t="s">
        <v>270</v>
      </c>
      <c r="I17" s="52" t="s">
        <v>271</v>
      </c>
      <c r="J17" s="52" t="s">
        <v>272</v>
      </c>
      <c r="K17" s="52" t="s">
        <v>273</v>
      </c>
      <c r="L17" s="52" t="s">
        <v>274</v>
      </c>
      <c r="M17" s="52" t="s">
        <v>275</v>
      </c>
      <c r="N17" s="52" t="s">
        <v>276</v>
      </c>
      <c r="O17" s="52" t="s">
        <v>277</v>
      </c>
    </row>
    <row r="18" spans="2:16" ht="15" thickBot="1" x14ac:dyDescent="0.35">
      <c r="C18" s="53" t="s">
        <v>278</v>
      </c>
      <c r="D18" s="54">
        <f>$C$11*D11+$C12*D12+$C13*D13</f>
        <v>566500</v>
      </c>
      <c r="E18" s="54">
        <f t="shared" ref="E18:O18" si="1">$C$11*E11+$C12*E12+$C13*E13</f>
        <v>570600</v>
      </c>
      <c r="F18" s="54">
        <f t="shared" si="1"/>
        <v>562400</v>
      </c>
      <c r="G18" s="54">
        <f t="shared" si="1"/>
        <v>550100</v>
      </c>
      <c r="H18" s="54">
        <f t="shared" si="1"/>
        <v>546000</v>
      </c>
      <c r="I18" s="54">
        <f>$C$11*I11+$C12*I12+$C13*I13</f>
        <v>541900</v>
      </c>
      <c r="J18" s="54">
        <f t="shared" si="1"/>
        <v>541900</v>
      </c>
      <c r="K18" s="54">
        <f t="shared" si="1"/>
        <v>546300</v>
      </c>
      <c r="L18" s="54">
        <f t="shared" si="1"/>
        <v>521700</v>
      </c>
      <c r="M18" s="54">
        <f t="shared" si="1"/>
        <v>521700</v>
      </c>
      <c r="N18" s="54">
        <f t="shared" si="1"/>
        <v>566800</v>
      </c>
      <c r="O18" s="54">
        <f t="shared" si="1"/>
        <v>562700</v>
      </c>
    </row>
    <row r="19" spans="2:16" ht="15" thickBot="1" x14ac:dyDescent="0.35">
      <c r="C19" s="53"/>
      <c r="D19" s="55"/>
      <c r="E19" s="55"/>
      <c r="F19" s="55"/>
      <c r="G19" s="55"/>
      <c r="H19" s="55"/>
      <c r="I19" s="55"/>
      <c r="J19" s="55"/>
      <c r="K19" s="55"/>
      <c r="L19" s="55"/>
      <c r="M19" s="55"/>
      <c r="N19" s="55"/>
      <c r="O19" s="55"/>
    </row>
    <row r="21" spans="2:16" x14ac:dyDescent="0.3">
      <c r="B21" t="s">
        <v>310</v>
      </c>
      <c r="D21" s="69">
        <f>C4-D18</f>
        <v>1699.4999999998836</v>
      </c>
      <c r="E21" s="69">
        <f>D4-E18</f>
        <v>12553.199999999953</v>
      </c>
      <c r="F21" s="69">
        <f>E4-F18</f>
        <v>13497.599999999977</v>
      </c>
      <c r="G21" s="69">
        <f>F4-G18</f>
        <v>10451.899999999907</v>
      </c>
      <c r="H21" s="69">
        <f>G4-H18</f>
        <v>4368</v>
      </c>
      <c r="I21" s="69">
        <f>H4-I18</f>
        <v>11921.800000000047</v>
      </c>
      <c r="J21" s="69">
        <f>I4-J18</f>
        <v>13547.5</v>
      </c>
      <c r="K21" s="69">
        <f>J4-K18</f>
        <v>7101.8999999999069</v>
      </c>
      <c r="L21" s="69">
        <f>K4-L18</f>
        <v>12520.800000000047</v>
      </c>
      <c r="M21" s="69">
        <f>L4-M18</f>
        <v>1043.4000000000233</v>
      </c>
      <c r="N21" s="69">
        <f>M4-N18</f>
        <v>1133.5999999999767</v>
      </c>
      <c r="O21" s="69">
        <f>N4-O18</f>
        <v>2250.8000000000466</v>
      </c>
      <c r="P21" s="69">
        <f>SUM(D21:O21)</f>
        <v>92089.999999999767</v>
      </c>
    </row>
    <row r="23" spans="2:16" x14ac:dyDescent="0.3">
      <c r="B23" t="s">
        <v>311</v>
      </c>
      <c r="D23" s="37">
        <f>D21/C4*100</f>
        <v>0.29910269192420691</v>
      </c>
      <c r="E23" s="37">
        <f t="shared" ref="E23:O23" si="2">E21/D4*100</f>
        <v>2.152641878669268</v>
      </c>
      <c r="F23" s="37">
        <f t="shared" si="2"/>
        <v>2.343749999999996</v>
      </c>
      <c r="G23" s="37">
        <f t="shared" si="2"/>
        <v>1.8645731108930161</v>
      </c>
      <c r="H23" s="37">
        <f t="shared" si="2"/>
        <v>0.79365079365079361</v>
      </c>
      <c r="I23" s="37">
        <f t="shared" si="2"/>
        <v>2.152641878669284</v>
      </c>
      <c r="J23" s="37">
        <f t="shared" si="2"/>
        <v>2.4390243902439024</v>
      </c>
      <c r="K23" s="37">
        <f t="shared" si="2"/>
        <v>1.2833168805527968</v>
      </c>
      <c r="L23" s="37">
        <f t="shared" si="2"/>
        <v>2.3437500000000089</v>
      </c>
      <c r="M23" s="37">
        <f t="shared" si="2"/>
        <v>0.19960079840319805</v>
      </c>
      <c r="N23" s="37">
        <f t="shared" si="2"/>
        <v>0.19960079840318951</v>
      </c>
      <c r="O23" s="37">
        <f t="shared" si="2"/>
        <v>0.39840637450200028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Enunt</vt:lpstr>
      <vt:lpstr>Liniara</vt:lpstr>
      <vt:lpstr>Salarii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Mirela</dc:creator>
  <cp:lastModifiedBy>Mirela Paunescu</cp:lastModifiedBy>
  <dcterms:created xsi:type="dcterms:W3CDTF">2021-08-21T08:43:12Z</dcterms:created>
  <dcterms:modified xsi:type="dcterms:W3CDTF">2025-07-08T16:08:05Z</dcterms:modified>
</cp:coreProperties>
</file>