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e's files🗂\#CECCAR\2026-2027\Cursul 2 - 2026\Sahlian DEEC var finala\Materiale Stagiari\"/>
    </mc:Choice>
  </mc:AlternateContent>
  <xr:revisionPtr revIDLastSave="0" documentId="13_ncr:1_{A9035AAE-90C6-4BD7-907A-D1BBD36F13DF}" xr6:coauthVersionLast="47" xr6:coauthVersionMax="47" xr10:uidLastSave="{00000000-0000-0000-0000-000000000000}"/>
  <bookViews>
    <workbookView xWindow="-105" yWindow="0" windowWidth="21555" windowHeight="15585" activeTab="1" xr2:uid="{3AE6F8B6-D2A5-4835-BC8B-87696F9B2FF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09" i="2" l="1"/>
  <c r="J108" i="2"/>
  <c r="J107" i="2"/>
  <c r="J99" i="2"/>
  <c r="C100" i="2"/>
  <c r="C97" i="2"/>
  <c r="E83" i="2"/>
  <c r="J72" i="2"/>
  <c r="J68" i="2"/>
  <c r="C67" i="2"/>
  <c r="C66" i="2"/>
  <c r="C65" i="2"/>
  <c r="D58" i="2"/>
  <c r="C55" i="2"/>
  <c r="D45" i="2"/>
  <c r="C41" i="2"/>
  <c r="D21" i="2"/>
  <c r="E12" i="1"/>
  <c r="E11" i="1"/>
  <c r="E10" i="1"/>
</calcChain>
</file>

<file path=xl/sharedStrings.xml><?xml version="1.0" encoding="utf-8"?>
<sst xmlns="http://schemas.openxmlformats.org/spreadsheetml/2006/main" count="105" uniqueCount="84">
  <si>
    <t>Capitalizare</t>
  </si>
  <si>
    <t>Actualizare</t>
  </si>
  <si>
    <t>La ce valoare ajung?</t>
  </si>
  <si>
    <t>An I</t>
  </si>
  <si>
    <t>An II</t>
  </si>
  <si>
    <t>An III</t>
  </si>
  <si>
    <t xml:space="preserve">Rata dob </t>
  </si>
  <si>
    <t>d</t>
  </si>
  <si>
    <t>cum estimam astazi cat valoreaza o firma, pornind de la banii pe care aceasta ii va produce in viitor</t>
  </si>
  <si>
    <t>Vprezenta investit</t>
  </si>
  <si>
    <t>1000+10%*1000</t>
  </si>
  <si>
    <t>1100+10%*1100</t>
  </si>
  <si>
    <t>1210+10%*1210</t>
  </si>
  <si>
    <t>Vviitoare</t>
  </si>
  <si>
    <t>Vviitoare=Vprezenta*(1+d)^3</t>
  </si>
  <si>
    <t>1000*(1+10%)^3</t>
  </si>
  <si>
    <t>De la ce valoare trebuie sa plec ca sa ajung in viitor la valoarea asteptata?</t>
  </si>
  <si>
    <t>Vviitoare asteptata</t>
  </si>
  <si>
    <t>rata dob</t>
  </si>
  <si>
    <t>Vprezenta=Vviitoare/(1+d)^3</t>
  </si>
  <si>
    <t>1331/(1+10%)^3</t>
  </si>
  <si>
    <t>Vprezenta = 1000</t>
  </si>
  <si>
    <t xml:space="preserve">O distinctie pe care as vrea sa o facem este dintre </t>
  </si>
  <si>
    <t>Valoarea intreprinderii - VI</t>
  </si>
  <si>
    <t>Valoarea capitalurilor proprii</t>
  </si>
  <si>
    <t>VI = Capitalurile proprii+Datoriile financiare-Numerarul</t>
  </si>
  <si>
    <t>C P 5R</t>
  </si>
  <si>
    <t xml:space="preserve">valoarea totală a capitalurilor proprii ale unei întreprinderi plus valoarea creditelor sale sau a datoriilor purtătoare de dobânzi, minus orice numerar sau echivalente de numerar disponibile pentru a plăti acele datorii”. </t>
  </si>
  <si>
    <t>Ce este abordarea prin venit</t>
  </si>
  <si>
    <t>fluxurile difera mult de la un an la altul</t>
  </si>
  <si>
    <t>firma este stabila si creste relativ constant</t>
  </si>
  <si>
    <t>Firma se afla in declin si urmeaza pasii necesari pentru a fi inchisa</t>
  </si>
  <si>
    <t>EBITDA</t>
  </si>
  <si>
    <t>EBIT</t>
  </si>
  <si>
    <t>De ce ajustam contul de profit si pierdere?</t>
  </si>
  <si>
    <t>Trebuie eliminat ceea ce este:</t>
  </si>
  <si>
    <t>accidental</t>
  </si>
  <si>
    <t>cu caracter non-repetitiv</t>
  </si>
  <si>
    <t>fara legatura cu activitatea de baza</t>
  </si>
  <si>
    <t>FNNI1</t>
  </si>
  <si>
    <t>FNNI2</t>
  </si>
  <si>
    <t>FNNI3</t>
  </si>
  <si>
    <t>FNNI4</t>
  </si>
  <si>
    <t>FNNI5</t>
  </si>
  <si>
    <t>VI</t>
  </si>
  <si>
    <r>
      <rPr>
        <b/>
        <sz val="11"/>
        <color theme="1"/>
        <rFont val="Aptos Narrow"/>
        <family val="2"/>
        <scheme val="minor"/>
      </rPr>
      <t xml:space="preserve">Aplicația 1. </t>
    </r>
    <r>
      <rPr>
        <sz val="11"/>
        <color theme="1"/>
        <rFont val="Aptos Narrow"/>
        <family val="2"/>
        <scheme val="minor"/>
      </rPr>
      <t>O companie este supusă evaluării. Dispuneți de următoarele informații: fluxurile de numerar nete ale intreprinderii (cash-flow-urile disponibile) sunt estimate pe o perioadă de 5 ani sunt FNNI1 = 170.000 lei, FNNI2 = 290.000 lei, FNNI3 = 310.000 lei,  FNNI4 = 320.000 lei şi FNNI5 = 330.000 lei. Este estimat că valoarea terminala este de 2.000.000 lei. Dacă rata de actualizare este de 15%, calculați valoarea întreprinderii folosind metoda discounted cash-flow.
VT = (CFD din ultimul an)/K</t>
    </r>
  </si>
  <si>
    <t>170000/(1+15%)^1+290000/(1+15%)^2+310000/(1+15%)^3+320000/(1+15%)^4+330000/(1+15%)^5+2000000/(1+15%)^5</t>
  </si>
  <si>
    <t>Aplicația 1bis. O companie este supusă evaluării. Dispuneți de următoarele informații: fluxurile de numerar nete ale intreprinderii (cash-flow-urile disponibile) sunt estimate pe o perioadă de 5 ani sunt FNNI1 = 170.000 lei, FNNI2 = 290.000 lei, FNNI3 = 310.000 lei,  FNNI4 = 320.000 lei şi FNNI5 = 330.000 lei. Este estimat că incepand cu anul 6 nivelul cash-flow-ului ramane constant la aceeasi valoare cu cea inregistrata in anul 5. Dacă rata de actualizare este de 15%, calculați valoarea întreprinderii folosind metoda discounted cash-flow.</t>
  </si>
  <si>
    <t>VT</t>
  </si>
  <si>
    <t>Aceasta reprezinta valoarea tuturor castigurilor pe care societatea le-ar obtine incepand cu anul 6</t>
  </si>
  <si>
    <t>170000/(1+15%)^1+290000/(1+15%)^2+310000/(1+15%)^3+320000/(1+15%)^4+330000/(1+15%)^5+2200000/(1+15%)^5</t>
  </si>
  <si>
    <t>Aplicația 1bisbis. O companie este supusă evaluării. Dispuneți de următoarele informații: fluxurile de numerar nete ale intreprinderii (cash-flow-urile disponibile) sunt estimate pe o perioadă de 5 ani sunt FNNI1 = 170.000 lei, FNNI2 = 290.000 lei, FNNI3 = 310.000 lei,  FNNI4 = 320.000 lei şi FNNI5 = 330.000 lei. Este estimat că incepand cu anul 6 nivelul cash-flow-ului va creste constant de la un an la altul cu o rata anticipata a inflatiei de 5.5%. Dacă rata de actualizare este de 15%, calculați valoarea întreprinderii folosind metoda discounted cash-flow.
VT = (CFD din ultimul an (1+g))/(K-g )</t>
  </si>
  <si>
    <t>330000*(1+5.5%)/(15%-5.5%)</t>
  </si>
  <si>
    <t>170000/(1+15%)^1+290000/(1+15%)^2+310000/(1+15%)^3+320000/(1+15%)^4+330000/(1+15%)^5+3664737/(1+15%)^5</t>
  </si>
  <si>
    <t>Companie neindatorata</t>
  </si>
  <si>
    <t>Companie indatorata</t>
  </si>
  <si>
    <t>Vt</t>
  </si>
  <si>
    <t>Cht</t>
  </si>
  <si>
    <t>Pbrut</t>
  </si>
  <si>
    <t>impozit</t>
  </si>
  <si>
    <t>Pnet</t>
  </si>
  <si>
    <t>Dob</t>
  </si>
  <si>
    <t>Imp</t>
  </si>
  <si>
    <t>Diferenta de profit net =16800-8400 = 8400</t>
  </si>
  <si>
    <t>Costul efectiv al indatorarii = 10000*(1-16%)</t>
  </si>
  <si>
    <r>
      <rPr>
        <b/>
        <sz val="11"/>
        <color theme="1"/>
        <rFont val="Aptos Narrow"/>
        <family val="2"/>
        <scheme val="minor"/>
      </rPr>
      <t>Aplicatia 1</t>
    </r>
    <r>
      <rPr>
        <sz val="11"/>
        <color theme="1"/>
        <rFont val="Aptos Narrow"/>
        <family val="2"/>
        <scheme val="minor"/>
      </rPr>
      <t>. Rata de actualizare. O societate este finantata 60% din capitaluri proprii si 40% datorii pe termen lung. Costul capitalului propriu este de 15% si rata de dobanda efectiva este de 10%. Stabiliti rata de actualizare. 
KCMPC = Kactionarilor * PondereaCPR + Kimprumuturilor * Pondereimprumuturilor,</t>
    </r>
  </si>
  <si>
    <t>KCMPC = 15%*60%+10%*(1-16%)*40%</t>
  </si>
  <si>
    <t>Kact</t>
  </si>
  <si>
    <t>Aplicatia 2. Rata de actualizare. Pentru finanțarea unei societăți, managementul întreprinderii a utilizat următorele resurse financiare: emisiune de acțiuni – capital social (30%), contractare de credite pe termen lung (40%) și emisiune de obligațiuni cu scadența 3 ani (30%). În vederea estimării costului resurselor atrase au fost colectate următoarele informații: rata fără risc este de 5%; rata de dobândă la creditele contractate de către întreprindere este de 8%; prima de risc a pieței este de 6%; coeficientul de volatilitate beta mediu al firmelor din același sector de activitate este de 1,2, randamentul la scadență oferit de obligațiunile emise în euro de întreprinderi similare și având scadență 3 ani este de 9%. Cunoscând toate aceste informații estimați costul mediu ponderat al capitalurilor atrase pentru finanțarea investiției.
KActionarilor = Rf + β* (RM –RF)</t>
  </si>
  <si>
    <t>Rf</t>
  </si>
  <si>
    <t>Rm-Rf</t>
  </si>
  <si>
    <t xml:space="preserve"> β</t>
  </si>
  <si>
    <t>KCMPC = Kactionarilor * PondereaCPR + Kimprumuturilor * Pondereimprumuturilor</t>
  </si>
  <si>
    <t xml:space="preserve">KCMPC = </t>
  </si>
  <si>
    <t>12.20%*30%+40%*8%+30%*9%</t>
  </si>
  <si>
    <t>Aplicatia 3. Beta</t>
  </si>
  <si>
    <t>Βit</t>
  </si>
  <si>
    <t>Bis</t>
  </si>
  <si>
    <t>Bpan</t>
  </si>
  <si>
    <t>bnr</t>
  </si>
  <si>
    <t>damodaran</t>
  </si>
  <si>
    <t>Kit</t>
  </si>
  <si>
    <t>Kis</t>
  </si>
  <si>
    <t>Kpan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</si>
</sst>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9"/>
      <color rgb="FF000000"/>
      <name val="Calibri"/>
      <family val="2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/>
    <xf numFmtId="9" fontId="0" fillId="0" borderId="0" xfId="0" applyNumberFormat="1"/>
    <xf numFmtId="0" fontId="1" fillId="0" borderId="0" xfId="0" applyFont="1"/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 vertical="top" wrapText="1"/>
    </xf>
    <xf numFmtId="3" fontId="0" fillId="0" borderId="0" xfId="0" applyNumberFormat="1"/>
    <xf numFmtId="3" fontId="1" fillId="0" borderId="0" xfId="0" applyNumberFormat="1" applyFont="1"/>
    <xf numFmtId="0" fontId="5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0657-BEC9-4673-9BCD-E2C92A29E860}">
  <dimension ref="B3:J56"/>
  <sheetViews>
    <sheetView topLeftCell="A39" zoomScale="120" zoomScaleNormal="120" workbookViewId="0">
      <selection activeCell="D31" sqref="D31"/>
    </sheetView>
  </sheetViews>
  <sheetFormatPr defaultRowHeight="15" x14ac:dyDescent="0.25"/>
  <cols>
    <col min="1" max="1" width="4.5703125" customWidth="1"/>
  </cols>
  <sheetData>
    <row r="3" spans="2:10" x14ac:dyDescent="0.25">
      <c r="B3" s="4" t="s">
        <v>8</v>
      </c>
      <c r="C3" s="4"/>
      <c r="D3" s="4"/>
      <c r="E3" s="4"/>
      <c r="F3" s="4"/>
      <c r="G3" s="4"/>
      <c r="H3" s="4"/>
      <c r="I3" s="4"/>
      <c r="J3" s="4"/>
    </row>
    <row r="4" spans="2:10" x14ac:dyDescent="0.25">
      <c r="B4" t="s">
        <v>9</v>
      </c>
      <c r="D4">
        <v>1000</v>
      </c>
    </row>
    <row r="5" spans="2:10" x14ac:dyDescent="0.25">
      <c r="B5" t="s">
        <v>6</v>
      </c>
      <c r="C5" t="s">
        <v>7</v>
      </c>
      <c r="D5" s="3">
        <v>0.1</v>
      </c>
    </row>
    <row r="7" spans="2:10" x14ac:dyDescent="0.25">
      <c r="B7" s="2" t="s">
        <v>0</v>
      </c>
      <c r="C7" s="1"/>
    </row>
    <row r="8" spans="2:10" x14ac:dyDescent="0.25">
      <c r="B8" t="s">
        <v>2</v>
      </c>
    </row>
    <row r="10" spans="2:10" x14ac:dyDescent="0.25">
      <c r="B10" t="s">
        <v>3</v>
      </c>
      <c r="C10" t="s">
        <v>10</v>
      </c>
      <c r="E10">
        <f>1000+10%*1000</f>
        <v>1100</v>
      </c>
    </row>
    <row r="11" spans="2:10" x14ac:dyDescent="0.25">
      <c r="B11" t="s">
        <v>4</v>
      </c>
      <c r="C11" t="s">
        <v>11</v>
      </c>
      <c r="E11">
        <f>1100+10%*1100</f>
        <v>1210</v>
      </c>
    </row>
    <row r="12" spans="2:10" x14ac:dyDescent="0.25">
      <c r="B12" t="s">
        <v>5</v>
      </c>
      <c r="C12" t="s">
        <v>12</v>
      </c>
      <c r="E12">
        <f>1210+10%*1210</f>
        <v>1331</v>
      </c>
      <c r="F12" t="s">
        <v>13</v>
      </c>
    </row>
    <row r="13" spans="2:10" ht="15.75" thickBot="1" x14ac:dyDescent="0.3"/>
    <row r="14" spans="2:10" x14ac:dyDescent="0.25">
      <c r="C14" s="8" t="s">
        <v>14</v>
      </c>
      <c r="D14" s="9"/>
      <c r="E14" s="10"/>
    </row>
    <row r="15" spans="2:10" ht="15.75" thickBot="1" x14ac:dyDescent="0.3">
      <c r="C15" s="5">
        <v>1331</v>
      </c>
      <c r="D15" s="6" t="s">
        <v>15</v>
      </c>
      <c r="E15" s="7"/>
    </row>
    <row r="19" spans="2:8" x14ac:dyDescent="0.25">
      <c r="B19" t="s">
        <v>1</v>
      </c>
    </row>
    <row r="20" spans="2:8" x14ac:dyDescent="0.25">
      <c r="B20" s="1" t="s">
        <v>16</v>
      </c>
      <c r="C20" s="1"/>
      <c r="D20" s="1"/>
      <c r="E20" s="1"/>
      <c r="F20" s="1"/>
      <c r="G20" s="1"/>
      <c r="H20" s="1"/>
    </row>
    <row r="21" spans="2:8" x14ac:dyDescent="0.25">
      <c r="B21" t="s">
        <v>17</v>
      </c>
      <c r="D21">
        <v>1331</v>
      </c>
    </row>
    <row r="22" spans="2:8" x14ac:dyDescent="0.25">
      <c r="B22" t="s">
        <v>18</v>
      </c>
      <c r="C22" t="s">
        <v>7</v>
      </c>
      <c r="D22" s="3">
        <v>0.1</v>
      </c>
    </row>
    <row r="23" spans="2:8" x14ac:dyDescent="0.25">
      <c r="B23" t="s">
        <v>19</v>
      </c>
    </row>
    <row r="24" spans="2:8" x14ac:dyDescent="0.25">
      <c r="B24" t="s">
        <v>20</v>
      </c>
    </row>
    <row r="25" spans="2:8" x14ac:dyDescent="0.25">
      <c r="B25" t="s">
        <v>21</v>
      </c>
    </row>
    <row r="28" spans="2:8" x14ac:dyDescent="0.25">
      <c r="B28" t="s">
        <v>22</v>
      </c>
    </row>
    <row r="30" spans="2:8" x14ac:dyDescent="0.25">
      <c r="B30" s="4" t="s">
        <v>23</v>
      </c>
    </row>
    <row r="31" spans="2:8" x14ac:dyDescent="0.25">
      <c r="C31" t="s">
        <v>25</v>
      </c>
    </row>
    <row r="32" spans="2:8" x14ac:dyDescent="0.25">
      <c r="B32" s="11" t="s">
        <v>27</v>
      </c>
      <c r="C32" s="11"/>
      <c r="D32" s="11"/>
      <c r="E32" s="11"/>
      <c r="F32" s="11"/>
      <c r="G32" s="11"/>
      <c r="H32" s="11"/>
    </row>
    <row r="33" spans="2:8" ht="24.75" customHeight="1" x14ac:dyDescent="0.25">
      <c r="B33" s="11"/>
      <c r="C33" s="11"/>
      <c r="D33" s="11"/>
      <c r="E33" s="11"/>
      <c r="F33" s="11"/>
      <c r="G33" s="11"/>
      <c r="H33" s="11"/>
    </row>
    <row r="37" spans="2:8" x14ac:dyDescent="0.25">
      <c r="B37" s="4" t="s">
        <v>24</v>
      </c>
      <c r="G37" t="s">
        <v>26</v>
      </c>
    </row>
    <row r="41" spans="2:8" x14ac:dyDescent="0.25">
      <c r="B41" t="s">
        <v>28</v>
      </c>
    </row>
    <row r="43" spans="2:8" x14ac:dyDescent="0.25">
      <c r="B43">
        <v>1</v>
      </c>
      <c r="C43" t="s">
        <v>29</v>
      </c>
    </row>
    <row r="44" spans="2:8" x14ac:dyDescent="0.25">
      <c r="B44">
        <v>2</v>
      </c>
      <c r="C44" t="s">
        <v>30</v>
      </c>
    </row>
    <row r="45" spans="2:8" x14ac:dyDescent="0.25">
      <c r="B45">
        <v>3</v>
      </c>
      <c r="C45" t="s">
        <v>31</v>
      </c>
    </row>
    <row r="48" spans="2:8" x14ac:dyDescent="0.25">
      <c r="C48" t="s">
        <v>32</v>
      </c>
    </row>
    <row r="49" spans="3:3" x14ac:dyDescent="0.25">
      <c r="C49" t="s">
        <v>33</v>
      </c>
    </row>
    <row r="51" spans="3:3" x14ac:dyDescent="0.25">
      <c r="C51" s="4" t="s">
        <v>34</v>
      </c>
    </row>
    <row r="53" spans="3:3" x14ac:dyDescent="0.25">
      <c r="C53" s="12" t="s">
        <v>35</v>
      </c>
    </row>
    <row r="54" spans="3:3" x14ac:dyDescent="0.25">
      <c r="C54" t="s">
        <v>36</v>
      </c>
    </row>
    <row r="55" spans="3:3" x14ac:dyDescent="0.25">
      <c r="C55" t="s">
        <v>37</v>
      </c>
    </row>
    <row r="56" spans="3:3" x14ac:dyDescent="0.25">
      <c r="C56" t="s">
        <v>38</v>
      </c>
    </row>
  </sheetData>
  <mergeCells count="1">
    <mergeCell ref="B32:H3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DA28-2CF5-4944-83C5-E10D5A7389F6}">
  <dimension ref="B2:M109"/>
  <sheetViews>
    <sheetView tabSelected="1" topLeftCell="A46" zoomScale="150" zoomScaleNormal="150" workbookViewId="0">
      <selection activeCell="G58" sqref="G58"/>
    </sheetView>
  </sheetViews>
  <sheetFormatPr defaultRowHeight="15" x14ac:dyDescent="0.25"/>
  <sheetData>
    <row r="2" spans="2:12" x14ac:dyDescent="0.25">
      <c r="B2" s="13" t="s">
        <v>45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2:12" x14ac:dyDescent="0.2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2:12" x14ac:dyDescent="0.2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2:1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2:12" x14ac:dyDescent="0.25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2:12" x14ac:dyDescent="0.2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2:12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x14ac:dyDescent="0.25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2:12" x14ac:dyDescent="0.25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2:12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4" spans="2:12" x14ac:dyDescent="0.25">
      <c r="B14" t="s">
        <v>39</v>
      </c>
      <c r="C14">
        <v>170000</v>
      </c>
    </row>
    <row r="15" spans="2:12" x14ac:dyDescent="0.25">
      <c r="B15" t="s">
        <v>40</v>
      </c>
      <c r="C15">
        <v>290000</v>
      </c>
    </row>
    <row r="16" spans="2:12" x14ac:dyDescent="0.25">
      <c r="B16" t="s">
        <v>41</v>
      </c>
      <c r="C16">
        <v>310000</v>
      </c>
    </row>
    <row r="17" spans="2:13" x14ac:dyDescent="0.25">
      <c r="B17" t="s">
        <v>42</v>
      </c>
      <c r="C17">
        <v>320000</v>
      </c>
    </row>
    <row r="18" spans="2:13" x14ac:dyDescent="0.25">
      <c r="B18" t="s">
        <v>43</v>
      </c>
      <c r="C18">
        <v>330000</v>
      </c>
    </row>
    <row r="20" spans="2:13" x14ac:dyDescent="0.25">
      <c r="C20" t="s">
        <v>44</v>
      </c>
      <c r="D20" t="s">
        <v>46</v>
      </c>
    </row>
    <row r="21" spans="2:13" x14ac:dyDescent="0.25">
      <c r="C21" t="s">
        <v>44</v>
      </c>
      <c r="D21" s="15">
        <f>170000/(1+15%)^1+290000/(1+15%)^2+310000/(1+15%)^3+320000/(1+15%)^4+330000/(1+15%)^5+2000000/(1+15%)^5</f>
        <v>1912320.6143612922</v>
      </c>
    </row>
    <row r="23" spans="2:13" x14ac:dyDescent="0.25">
      <c r="B23" s="13" t="s">
        <v>47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2:13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2:13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2:13" x14ac:dyDescent="0.2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2:13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2:13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2:13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2:13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2:13" x14ac:dyDescent="0.25">
      <c r="B34" t="s">
        <v>39</v>
      </c>
      <c r="C34">
        <v>170000</v>
      </c>
    </row>
    <row r="35" spans="2:13" x14ac:dyDescent="0.25">
      <c r="B35" t="s">
        <v>40</v>
      </c>
      <c r="C35">
        <v>290000</v>
      </c>
    </row>
    <row r="36" spans="2:13" x14ac:dyDescent="0.25">
      <c r="B36" t="s">
        <v>41</v>
      </c>
      <c r="C36">
        <v>310000</v>
      </c>
    </row>
    <row r="37" spans="2:13" x14ac:dyDescent="0.25">
      <c r="B37" t="s">
        <v>42</v>
      </c>
      <c r="C37">
        <v>320000</v>
      </c>
    </row>
    <row r="38" spans="2:13" x14ac:dyDescent="0.25">
      <c r="B38" t="s">
        <v>43</v>
      </c>
      <c r="C38">
        <v>330000</v>
      </c>
    </row>
    <row r="41" spans="2:13" x14ac:dyDescent="0.25">
      <c r="B41" t="s">
        <v>48</v>
      </c>
      <c r="C41">
        <f>330000/15%</f>
        <v>2200000</v>
      </c>
    </row>
    <row r="42" spans="2:13" x14ac:dyDescent="0.25">
      <c r="B42" t="s">
        <v>49</v>
      </c>
    </row>
    <row r="44" spans="2:13" x14ac:dyDescent="0.25">
      <c r="C44" t="s">
        <v>44</v>
      </c>
      <c r="D44" t="s">
        <v>50</v>
      </c>
    </row>
    <row r="45" spans="2:13" x14ac:dyDescent="0.25">
      <c r="C45" t="s">
        <v>44</v>
      </c>
      <c r="D45" s="15">
        <f>170000/(1+15%)^1+290000/(1+15%)^2+310000/(1+15%)^3+320000/(1+15%)^4+330000/(1+15%)^5+C41/(1+15%)^5</f>
        <v>2011755.9614209502</v>
      </c>
    </row>
    <row r="46" spans="2:13" x14ac:dyDescent="0.25">
      <c r="F46" s="14"/>
    </row>
    <row r="47" spans="2:13" x14ac:dyDescent="0.25">
      <c r="B47" s="13" t="s">
        <v>51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2:13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2:13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2:13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2:13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2:13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2:13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5" spans="2:13" x14ac:dyDescent="0.25">
      <c r="B55" t="s">
        <v>48</v>
      </c>
      <c r="C55" s="15">
        <f>330000*(1+5.5%)/(15%-5.5%)</f>
        <v>3664736.8421052629</v>
      </c>
      <c r="E55" t="s">
        <v>52</v>
      </c>
    </row>
    <row r="57" spans="2:13" x14ac:dyDescent="0.25">
      <c r="C57" t="s">
        <v>44</v>
      </c>
      <c r="D57" t="s">
        <v>53</v>
      </c>
    </row>
    <row r="58" spans="2:13" x14ac:dyDescent="0.25">
      <c r="C58" t="s">
        <v>44</v>
      </c>
      <c r="D58" s="15">
        <f>170000/(1+15%)^1+290000/(1+15%)^2+310000/(1+15%)^3+320000/(1+15%)^4+330000/(1+15%)^5+C55/(1+15%)^5</f>
        <v>2739989.0426499718</v>
      </c>
    </row>
    <row r="61" spans="2:13" ht="15.75" x14ac:dyDescent="0.25">
      <c r="B61" s="16" t="s">
        <v>54</v>
      </c>
      <c r="I61" s="16" t="s">
        <v>55</v>
      </c>
    </row>
    <row r="63" spans="2:13" x14ac:dyDescent="0.25">
      <c r="B63" t="s">
        <v>56</v>
      </c>
      <c r="C63" s="14">
        <v>100000</v>
      </c>
      <c r="I63" t="s">
        <v>56</v>
      </c>
      <c r="J63" s="14">
        <v>100000</v>
      </c>
    </row>
    <row r="64" spans="2:13" x14ac:dyDescent="0.25">
      <c r="B64" t="s">
        <v>57</v>
      </c>
      <c r="C64" s="14">
        <v>80000</v>
      </c>
      <c r="I64" t="s">
        <v>57</v>
      </c>
      <c r="J64" s="14">
        <v>80000</v>
      </c>
    </row>
    <row r="65" spans="2:13" x14ac:dyDescent="0.25">
      <c r="B65" t="s">
        <v>58</v>
      </c>
      <c r="C65" s="14">
        <f>C63-C64</f>
        <v>20000</v>
      </c>
      <c r="I65" t="s">
        <v>61</v>
      </c>
      <c r="J65" s="14">
        <v>10000</v>
      </c>
    </row>
    <row r="66" spans="2:13" x14ac:dyDescent="0.25">
      <c r="B66" t="s">
        <v>59</v>
      </c>
      <c r="C66" s="14">
        <f>C65*16%</f>
        <v>3200</v>
      </c>
      <c r="I66" t="s">
        <v>58</v>
      </c>
      <c r="J66" s="14">
        <v>10000</v>
      </c>
    </row>
    <row r="67" spans="2:13" x14ac:dyDescent="0.25">
      <c r="B67" t="s">
        <v>60</v>
      </c>
      <c r="C67" s="14">
        <f>C65-C66</f>
        <v>16800</v>
      </c>
      <c r="I67" t="s">
        <v>62</v>
      </c>
      <c r="J67" s="14">
        <v>1600</v>
      </c>
    </row>
    <row r="68" spans="2:13" x14ac:dyDescent="0.25">
      <c r="I68" t="s">
        <v>60</v>
      </c>
      <c r="J68" s="14">
        <f>J66-J67</f>
        <v>8400</v>
      </c>
    </row>
    <row r="71" spans="2:13" x14ac:dyDescent="0.25">
      <c r="E71" t="s">
        <v>63</v>
      </c>
    </row>
    <row r="72" spans="2:13" x14ac:dyDescent="0.25">
      <c r="E72" t="s">
        <v>64</v>
      </c>
      <c r="J72">
        <f>10000*(1-16%)</f>
        <v>8400</v>
      </c>
    </row>
    <row r="74" spans="2:13" x14ac:dyDescent="0.25">
      <c r="B74" s="13" t="s">
        <v>65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2:13" x14ac:dyDescent="0.25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2:13" x14ac:dyDescent="0.25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2:13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2:13" x14ac:dyDescent="0.25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2:13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2:13" x14ac:dyDescent="0.25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2" spans="2:13" x14ac:dyDescent="0.25">
      <c r="D82" t="s">
        <v>66</v>
      </c>
    </row>
    <row r="83" spans="2:13" x14ac:dyDescent="0.25">
      <c r="E83" s="17">
        <f>15%*60%+10%*(1-16%)*40%</f>
        <v>0.1236</v>
      </c>
    </row>
    <row r="86" spans="2:13" x14ac:dyDescent="0.25">
      <c r="B86" s="13" t="s">
        <v>68</v>
      </c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2:13" x14ac:dyDescent="0.2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2:13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2:13" x14ac:dyDescent="0.2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2:13" x14ac:dyDescent="0.2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2:13" x14ac:dyDescent="0.2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2:13" x14ac:dyDescent="0.2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2:13" x14ac:dyDescent="0.2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2:13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2:13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7" spans="2:10" x14ac:dyDescent="0.25">
      <c r="B97" t="s">
        <v>69</v>
      </c>
      <c r="C97" s="3">
        <f>5%</f>
        <v>0.05</v>
      </c>
    </row>
    <row r="98" spans="2:10" x14ac:dyDescent="0.25">
      <c r="B98" t="s">
        <v>70</v>
      </c>
      <c r="C98" s="3">
        <v>0.06</v>
      </c>
      <c r="E98" t="s">
        <v>72</v>
      </c>
    </row>
    <row r="99" spans="2:10" x14ac:dyDescent="0.25">
      <c r="B99" t="s">
        <v>71</v>
      </c>
      <c r="C99">
        <v>1.2</v>
      </c>
      <c r="E99" t="s">
        <v>73</v>
      </c>
      <c r="F99" t="s">
        <v>74</v>
      </c>
      <c r="J99" s="17">
        <f>12.2%*30%+40%*8%+30%*9%</f>
        <v>9.5599999999999991E-2</v>
      </c>
    </row>
    <row r="100" spans="2:10" x14ac:dyDescent="0.25">
      <c r="B100" t="s">
        <v>67</v>
      </c>
      <c r="C100" s="17">
        <f>C97+C99*C98</f>
        <v>0.122</v>
      </c>
    </row>
    <row r="102" spans="2:10" x14ac:dyDescent="0.25">
      <c r="B102" t="s">
        <v>75</v>
      </c>
    </row>
    <row r="105" spans="2:10" x14ac:dyDescent="0.25">
      <c r="D105" t="s">
        <v>69</v>
      </c>
      <c r="E105" s="17">
        <v>6.6400000000000001E-2</v>
      </c>
      <c r="F105" t="s">
        <v>79</v>
      </c>
    </row>
    <row r="106" spans="2:10" x14ac:dyDescent="0.25">
      <c r="D106" t="s">
        <v>70</v>
      </c>
      <c r="E106" s="17">
        <v>6.8000000000000005E-2</v>
      </c>
      <c r="F106" t="s">
        <v>80</v>
      </c>
    </row>
    <row r="107" spans="2:10" x14ac:dyDescent="0.25">
      <c r="D107" t="s">
        <v>76</v>
      </c>
      <c r="E107">
        <v>0.95</v>
      </c>
      <c r="F107" t="s">
        <v>80</v>
      </c>
      <c r="I107" t="s">
        <v>81</v>
      </c>
      <c r="J107" s="17">
        <f>6.64%+0.95*6.8%</f>
        <v>0.13100000000000001</v>
      </c>
    </row>
    <row r="108" spans="2:10" x14ac:dyDescent="0.25">
      <c r="D108" t="s">
        <v>77</v>
      </c>
      <c r="E108">
        <v>0.97</v>
      </c>
      <c r="F108" t="s">
        <v>80</v>
      </c>
      <c r="I108" t="s">
        <v>82</v>
      </c>
      <c r="J108" s="17">
        <f>6.64%+0.97*6.8%</f>
        <v>0.13236000000000001</v>
      </c>
    </row>
    <row r="109" spans="2:10" x14ac:dyDescent="0.25">
      <c r="D109" t="s">
        <v>78</v>
      </c>
      <c r="E109">
        <v>0.6</v>
      </c>
      <c r="F109" t="s">
        <v>80</v>
      </c>
      <c r="I109" t="s">
        <v>83</v>
      </c>
      <c r="J109" s="17">
        <f>6.64%+0.6*6.8%</f>
        <v>0.1072</v>
      </c>
    </row>
  </sheetData>
  <mergeCells count="5">
    <mergeCell ref="B2:L12"/>
    <mergeCell ref="B23:M33"/>
    <mergeCell ref="B47:M53"/>
    <mergeCell ref="B74:M80"/>
    <mergeCell ref="B86:M95"/>
  </mergeCells>
  <phoneticPr fontId="4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aesynero company</dc:creator>
  <cp:lastModifiedBy>aesynero company</cp:lastModifiedBy>
  <dcterms:created xsi:type="dcterms:W3CDTF">2026-09-10T13:13:16Z</dcterms:created>
  <dcterms:modified xsi:type="dcterms:W3CDTF">2026-09-10T17:41:11Z</dcterms:modified>
</cp:coreProperties>
</file>